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Projects\DEER2016\Documentation\Website\"/>
    </mc:Choice>
  </mc:AlternateContent>
  <bookViews>
    <workbookView xWindow="0" yWindow="0" windowWidth="21165" windowHeight="10140"/>
  </bookViews>
  <sheets>
    <sheet name="2016HVAC Update" sheetId="22" r:id="rId1"/>
    <sheet name="Measure Summary" sheetId="21" r:id="rId2"/>
    <sheet name="Technology Summary" sheetId="8" r:id="rId3"/>
    <sheet name="Measure Definitions" sheetId="5" r:id="rId4"/>
    <sheet name="Technologies" sheetId="19" r:id="rId5"/>
    <sheet name="IEERData_6to11Tons" sheetId="23" r:id="rId6"/>
    <sheet name="IEERData_12to19Tons" sheetId="24" r:id="rId7"/>
    <sheet name="IEERData_20to65Tons" sheetId="25" r:id="rId8"/>
  </sheets>
  <calcPr calcId="152511"/>
</workbook>
</file>

<file path=xl/calcChain.xml><?xml version="1.0" encoding="utf-8"?>
<calcChain xmlns="http://schemas.openxmlformats.org/spreadsheetml/2006/main">
  <c r="C25" i="21" l="1"/>
  <c r="F25" i="21" s="1"/>
  <c r="C24" i="21"/>
  <c r="E24" i="21" s="1"/>
  <c r="C23" i="21"/>
  <c r="D23" i="21" s="1"/>
  <c r="C22" i="21"/>
  <c r="E22" i="21" s="1"/>
  <c r="C21" i="21"/>
  <c r="F21" i="21" s="1"/>
  <c r="C20" i="21"/>
  <c r="E20" i="21" s="1"/>
  <c r="C19" i="21"/>
  <c r="D19" i="21" s="1"/>
  <c r="C18" i="21"/>
  <c r="E18" i="21" s="1"/>
  <c r="C17" i="21"/>
  <c r="F17" i="21" s="1"/>
  <c r="C16" i="21"/>
  <c r="E16" i="21" s="1"/>
  <c r="C15" i="21"/>
  <c r="D15" i="21" s="1"/>
  <c r="C14" i="21"/>
  <c r="E14" i="21" s="1"/>
  <c r="C13" i="21"/>
  <c r="F13" i="21" s="1"/>
  <c r="C12" i="21"/>
  <c r="E12" i="21" s="1"/>
  <c r="C11" i="21"/>
  <c r="D11" i="21" s="1"/>
  <c r="C10" i="21"/>
  <c r="F10" i="21" s="1"/>
  <c r="C9" i="21"/>
  <c r="F9" i="21" s="1"/>
  <c r="C8" i="21"/>
  <c r="E8" i="21" s="1"/>
  <c r="D12" i="21" l="1"/>
  <c r="D20" i="21"/>
  <c r="E13" i="21"/>
  <c r="E21" i="21"/>
  <c r="D8" i="21"/>
  <c r="D16" i="21"/>
  <c r="D24" i="21"/>
  <c r="E9" i="21"/>
  <c r="E17" i="21"/>
  <c r="E25" i="21"/>
  <c r="F18" i="21"/>
  <c r="F8" i="21"/>
  <c r="D10" i="21"/>
  <c r="E11" i="21"/>
  <c r="F12" i="21"/>
  <c r="D14" i="21"/>
  <c r="E15" i="21"/>
  <c r="F16" i="21"/>
  <c r="D18" i="21"/>
  <c r="E19" i="21"/>
  <c r="F20" i="21"/>
  <c r="D22" i="21"/>
  <c r="E23" i="21"/>
  <c r="F24" i="21"/>
  <c r="F14" i="21"/>
  <c r="F22" i="21"/>
  <c r="D9" i="21"/>
  <c r="E10" i="21"/>
  <c r="F11" i="21"/>
  <c r="D13" i="21"/>
  <c r="F15" i="21"/>
  <c r="D17" i="21"/>
  <c r="F19" i="21"/>
  <c r="D21" i="21"/>
  <c r="F23" i="21"/>
  <c r="D25" i="21"/>
  <c r="AB24" i="5" l="1"/>
  <c r="AB23" i="5"/>
  <c r="AB22" i="5"/>
  <c r="AB21" i="5"/>
  <c r="AB20" i="5"/>
  <c r="AB19" i="5"/>
  <c r="AB18" i="5"/>
  <c r="AB17" i="5"/>
  <c r="AB16" i="5"/>
  <c r="AB15" i="5"/>
  <c r="AB14" i="5"/>
  <c r="AB13" i="5"/>
  <c r="AB12" i="5"/>
  <c r="AB11" i="5"/>
  <c r="AB10" i="5"/>
  <c r="AB9" i="5"/>
  <c r="AB8" i="5"/>
  <c r="AB7" i="5"/>
  <c r="AA24" i="5"/>
  <c r="AA23" i="5"/>
  <c r="AA22" i="5"/>
  <c r="AA21" i="5"/>
  <c r="AA20" i="5"/>
  <c r="AA19" i="5"/>
  <c r="AA18" i="5"/>
  <c r="AA17" i="5"/>
  <c r="AA16" i="5"/>
  <c r="AA15" i="5"/>
  <c r="AA14" i="5"/>
  <c r="AA13" i="5"/>
  <c r="AA12" i="5"/>
  <c r="AA11" i="5"/>
  <c r="AA10" i="5"/>
  <c r="AA9" i="5"/>
  <c r="AA8" i="5"/>
  <c r="AA7" i="5"/>
  <c r="Z12" i="5"/>
  <c r="Z11" i="5"/>
  <c r="Z10" i="5"/>
  <c r="Z24" i="5"/>
  <c r="Z23" i="5"/>
  <c r="Z22" i="5"/>
  <c r="Z21" i="5"/>
  <c r="Z20" i="5"/>
  <c r="Z19" i="5"/>
  <c r="Z18" i="5"/>
  <c r="Z17" i="5"/>
  <c r="Z16" i="5"/>
  <c r="Z15" i="5"/>
  <c r="Z14" i="5"/>
  <c r="Z13" i="5"/>
  <c r="Z9" i="5"/>
  <c r="Z8" i="5"/>
  <c r="Z7" i="5"/>
  <c r="I64" i="19"/>
  <c r="I63" i="19"/>
  <c r="I62" i="19"/>
  <c r="I60" i="19"/>
  <c r="I59" i="19"/>
  <c r="I58" i="19"/>
  <c r="I56" i="19"/>
  <c r="Z56" i="19" s="1"/>
  <c r="I55" i="19"/>
  <c r="I54" i="19"/>
  <c r="I52" i="19"/>
  <c r="I51" i="19"/>
  <c r="I50" i="19"/>
  <c r="Z50" i="19" s="1"/>
  <c r="I48" i="19"/>
  <c r="I47" i="19"/>
  <c r="I46" i="19"/>
  <c r="I44" i="19"/>
  <c r="I43" i="19"/>
  <c r="I42" i="19"/>
  <c r="AA42" i="19" s="1"/>
  <c r="I40" i="19"/>
  <c r="I39" i="19"/>
  <c r="I38" i="19"/>
  <c r="H41" i="19"/>
  <c r="H45" i="19"/>
  <c r="Z65" i="19"/>
  <c r="Z64" i="19"/>
  <c r="Z63" i="19"/>
  <c r="Z62" i="19"/>
  <c r="Z61" i="19"/>
  <c r="Z60" i="19"/>
  <c r="Z59" i="19"/>
  <c r="Z58" i="19"/>
  <c r="Z57" i="19"/>
  <c r="Z55" i="19"/>
  <c r="Z54" i="19"/>
  <c r="Z53" i="19"/>
  <c r="Z52" i="19"/>
  <c r="Z51" i="19"/>
  <c r="Z49" i="19"/>
  <c r="Z48" i="19"/>
  <c r="Z47" i="19"/>
  <c r="Z46" i="19"/>
  <c r="Z45" i="19"/>
  <c r="Z44" i="19"/>
  <c r="Z43" i="19"/>
  <c r="Z42" i="19"/>
  <c r="Z41" i="19"/>
  <c r="Z40" i="19"/>
  <c r="Z39" i="19"/>
  <c r="Z38" i="19"/>
  <c r="AA41" i="19"/>
  <c r="AA40" i="19"/>
  <c r="AA39" i="19"/>
  <c r="AA38" i="19"/>
  <c r="X65" i="19"/>
  <c r="X64" i="19"/>
  <c r="X63" i="19"/>
  <c r="X62" i="19"/>
  <c r="X61" i="19"/>
  <c r="X60" i="19"/>
  <c r="X59" i="19"/>
  <c r="X58" i="19"/>
  <c r="X57" i="19"/>
  <c r="X56" i="19"/>
  <c r="X55" i="19"/>
  <c r="X54" i="19"/>
  <c r="X53" i="19"/>
  <c r="X52" i="19"/>
  <c r="X51" i="19"/>
  <c r="X50" i="19"/>
  <c r="X49" i="19"/>
  <c r="X48" i="19"/>
  <c r="X47" i="19"/>
  <c r="X46" i="19"/>
  <c r="X45" i="19"/>
  <c r="X44" i="19"/>
  <c r="X43" i="19"/>
  <c r="X42" i="19"/>
  <c r="X41" i="19"/>
  <c r="X40" i="19"/>
  <c r="X39" i="19"/>
  <c r="X38" i="19"/>
  <c r="X37" i="19"/>
  <c r="X36" i="19"/>
  <c r="X35" i="19"/>
  <c r="X34" i="19"/>
  <c r="X33" i="19"/>
  <c r="X32" i="19"/>
  <c r="X31" i="19"/>
  <c r="X30" i="19"/>
  <c r="X29" i="19"/>
  <c r="X28" i="19"/>
  <c r="X27" i="19"/>
  <c r="X26" i="19"/>
  <c r="X25" i="19"/>
  <c r="X24" i="19"/>
  <c r="X23" i="19"/>
  <c r="X22" i="19"/>
  <c r="X21" i="19"/>
  <c r="X20" i="19"/>
  <c r="X19" i="19"/>
  <c r="X18" i="19"/>
  <c r="X17" i="19"/>
  <c r="X16" i="19"/>
  <c r="X15" i="19"/>
  <c r="X14" i="19"/>
  <c r="X13" i="19"/>
  <c r="X12" i="19"/>
  <c r="X11" i="19"/>
  <c r="X10" i="19"/>
  <c r="F39" i="8"/>
  <c r="E39" i="8"/>
  <c r="F38" i="8"/>
  <c r="E38" i="8"/>
  <c r="F37" i="8"/>
  <c r="E37" i="8"/>
  <c r="F36" i="8"/>
  <c r="E36" i="8"/>
  <c r="F35" i="8"/>
  <c r="E35" i="8"/>
  <c r="F34" i="8"/>
  <c r="E34" i="8"/>
  <c r="F33" i="8"/>
  <c r="E33" i="8"/>
  <c r="F32" i="8"/>
  <c r="E32" i="8"/>
  <c r="F31" i="8"/>
  <c r="E31" i="8"/>
  <c r="F30" i="8"/>
  <c r="E30" i="8"/>
  <c r="F29" i="8"/>
  <c r="E29" i="8"/>
  <c r="F28" i="8"/>
  <c r="E28" i="8"/>
  <c r="F27" i="8"/>
  <c r="E27" i="8"/>
  <c r="F26" i="8"/>
  <c r="E26" i="8"/>
  <c r="F25" i="8"/>
  <c r="E25" i="8"/>
  <c r="F24" i="8"/>
  <c r="E24" i="8"/>
  <c r="F23" i="8"/>
  <c r="E23" i="8"/>
  <c r="F22" i="8"/>
  <c r="E22" i="8"/>
  <c r="F21" i="8"/>
  <c r="E21" i="8"/>
  <c r="F20" i="8"/>
  <c r="E20" i="8"/>
  <c r="F19" i="8"/>
  <c r="E19" i="8"/>
  <c r="F18" i="8"/>
  <c r="E18" i="8"/>
  <c r="F17" i="8"/>
  <c r="E17" i="8"/>
  <c r="F16" i="8"/>
  <c r="E16" i="8"/>
  <c r="F15" i="8"/>
  <c r="E15" i="8"/>
  <c r="F14" i="8"/>
  <c r="E14" i="8"/>
  <c r="F13" i="8"/>
  <c r="E13" i="8"/>
  <c r="F12" i="8"/>
  <c r="E12" i="8"/>
  <c r="F11" i="8"/>
  <c r="E11" i="8"/>
  <c r="F10" i="8"/>
  <c r="E10" i="8"/>
  <c r="F9" i="8"/>
  <c r="E9" i="8"/>
  <c r="H21" i="19"/>
  <c r="H20" i="19"/>
  <c r="H19" i="19"/>
  <c r="H18" i="19"/>
  <c r="I29" i="19"/>
  <c r="H29" i="19"/>
  <c r="I28" i="19"/>
  <c r="H28" i="19"/>
  <c r="I27" i="19"/>
  <c r="H27" i="19"/>
  <c r="I26" i="19"/>
  <c r="H26" i="19"/>
  <c r="I25" i="19"/>
  <c r="H25" i="19"/>
  <c r="I24" i="19"/>
  <c r="H24" i="19"/>
  <c r="I23" i="19"/>
  <c r="H23" i="19"/>
  <c r="I22" i="19"/>
  <c r="H22" i="19"/>
  <c r="H44" i="19"/>
  <c r="H43" i="19"/>
  <c r="H42" i="19"/>
  <c r="H40" i="19"/>
  <c r="H39" i="19"/>
  <c r="H38" i="19"/>
  <c r="I45" i="19"/>
  <c r="I41" i="19"/>
  <c r="I53" i="19"/>
  <c r="I57" i="19"/>
  <c r="H57" i="19"/>
  <c r="H56" i="19"/>
  <c r="H55" i="19"/>
  <c r="H54" i="19"/>
  <c r="H53" i="19"/>
  <c r="H52" i="19"/>
  <c r="H51" i="19"/>
  <c r="H50" i="19"/>
  <c r="H37" i="19"/>
  <c r="H36" i="19"/>
  <c r="H35" i="19"/>
  <c r="H34" i="19"/>
  <c r="H33" i="19"/>
  <c r="H32" i="19"/>
  <c r="H31" i="19"/>
  <c r="H30" i="19"/>
  <c r="I49" i="19"/>
  <c r="I21" i="19"/>
  <c r="I20" i="19"/>
  <c r="I19" i="19"/>
  <c r="I18" i="19"/>
  <c r="I65" i="19"/>
  <c r="I61" i="19"/>
  <c r="I37" i="19"/>
  <c r="I36" i="19"/>
  <c r="I35" i="19"/>
  <c r="I34" i="19"/>
  <c r="I33" i="19"/>
  <c r="I32" i="19"/>
  <c r="I31" i="19"/>
  <c r="I30" i="19"/>
  <c r="I17" i="19"/>
  <c r="H17" i="19"/>
  <c r="I16" i="19"/>
  <c r="H16" i="19"/>
  <c r="I15" i="19"/>
  <c r="H15" i="19"/>
  <c r="I14" i="19"/>
  <c r="H14" i="19"/>
  <c r="I13" i="19"/>
  <c r="H13" i="19"/>
  <c r="I12" i="19"/>
  <c r="H12" i="19"/>
  <c r="I11" i="19"/>
  <c r="H11" i="19"/>
  <c r="H10" i="19"/>
  <c r="I10" i="19"/>
  <c r="H64" i="19"/>
  <c r="H63" i="19"/>
  <c r="H62" i="19"/>
  <c r="H61" i="19"/>
  <c r="H60" i="19"/>
  <c r="H59" i="19"/>
  <c r="H58" i="19"/>
  <c r="H65" i="19"/>
  <c r="N14" i="8" l="1"/>
  <c r="N13" i="8"/>
  <c r="N15" i="8"/>
  <c r="B29" i="21" l="1"/>
  <c r="L15" i="8" l="1"/>
  <c r="L14" i="8"/>
  <c r="L13" i="8"/>
  <c r="G12" i="5"/>
  <c r="G11" i="5"/>
  <c r="G10" i="5"/>
  <c r="Y62" i="19" l="1"/>
  <c r="Y58" i="19"/>
  <c r="Y54" i="19"/>
  <c r="Y50" i="19"/>
  <c r="Y46" i="19"/>
  <c r="Y42" i="19"/>
  <c r="Y38" i="19"/>
  <c r="Y18" i="19" l="1"/>
  <c r="Y10" i="19"/>
  <c r="AA10" i="19"/>
  <c r="Y30" i="19"/>
  <c r="Y34" i="19"/>
  <c r="Y26" i="19"/>
  <c r="Y14" i="19"/>
  <c r="Y22" i="19"/>
  <c r="A8" i="5" l="1"/>
  <c r="A9" i="5" s="1"/>
  <c r="G24" i="5"/>
  <c r="G23" i="5"/>
  <c r="G22" i="5"/>
  <c r="G21" i="5"/>
  <c r="G20" i="5"/>
  <c r="G19" i="5"/>
  <c r="G18" i="5"/>
  <c r="G17" i="5"/>
  <c r="G16" i="5"/>
  <c r="G15" i="5"/>
  <c r="G14" i="5"/>
  <c r="G13" i="5"/>
  <c r="G9" i="5"/>
  <c r="G8" i="5"/>
  <c r="G7" i="5"/>
  <c r="A10" i="5" l="1"/>
  <c r="A11" i="5" s="1"/>
  <c r="A12" i="5" s="1"/>
  <c r="A13" i="5" s="1"/>
  <c r="A14" i="5" s="1"/>
  <c r="A15" i="5" s="1"/>
  <c r="A16" i="5" s="1"/>
  <c r="A17" i="5" s="1"/>
  <c r="A18" i="5" s="1"/>
  <c r="A19" i="5" s="1"/>
  <c r="A20" i="5" s="1"/>
  <c r="A21" i="5" s="1"/>
  <c r="A22" i="5" s="1"/>
  <c r="A23" i="5" s="1"/>
  <c r="A24" i="5" s="1"/>
  <c r="AE24" i="5"/>
  <c r="AE23" i="5"/>
  <c r="AE22" i="5"/>
  <c r="AD22" i="5"/>
  <c r="AE21" i="5"/>
  <c r="AE20" i="5"/>
  <c r="AE19" i="5"/>
  <c r="AD19" i="5"/>
  <c r="AE18" i="5"/>
  <c r="AE17" i="5"/>
  <c r="AE16" i="5"/>
  <c r="AD16" i="5"/>
  <c r="AE15" i="5"/>
  <c r="AE14" i="5"/>
  <c r="AE13" i="5"/>
  <c r="AD13" i="5"/>
  <c r="AE9" i="5"/>
  <c r="AE8" i="5"/>
  <c r="C9" i="5" l="1"/>
  <c r="AE12" i="5"/>
  <c r="C12" i="5" s="1"/>
  <c r="C8" i="5"/>
  <c r="AE11" i="5"/>
  <c r="C11" i="5" s="1"/>
  <c r="AD7" i="5"/>
  <c r="AD10" i="5" s="1"/>
  <c r="AE7" i="5"/>
  <c r="AE10" i="5" s="1"/>
  <c r="C10" i="5" s="1"/>
  <c r="C24" i="5"/>
  <c r="C15" i="5"/>
  <c r="C21" i="5"/>
  <c r="C17" i="5"/>
  <c r="C18" i="5"/>
  <c r="C16" i="5"/>
  <c r="C13" i="5"/>
  <c r="C19" i="5"/>
  <c r="C22" i="5"/>
  <c r="C14" i="5"/>
  <c r="C20" i="5"/>
  <c r="C23" i="5"/>
  <c r="AD17" i="5"/>
  <c r="AD23" i="5"/>
  <c r="AD20" i="5"/>
  <c r="AD14" i="5"/>
  <c r="C7" i="5" l="1"/>
  <c r="AD8" i="5"/>
  <c r="AD11" i="5" s="1"/>
  <c r="AD24" i="5"/>
  <c r="AD21" i="5"/>
  <c r="AD15" i="5"/>
  <c r="AD18" i="5"/>
  <c r="AD9" i="5" l="1"/>
  <c r="AD12" i="5" s="1"/>
</calcChain>
</file>

<file path=xl/sharedStrings.xml><?xml version="1.0" encoding="utf-8"?>
<sst xmlns="http://schemas.openxmlformats.org/spreadsheetml/2006/main" count="1728" uniqueCount="405">
  <si>
    <t>Workbook Contents:</t>
  </si>
  <si>
    <t>Measure Definitions</t>
  </si>
  <si>
    <t>DEER Measure Definition</t>
  </si>
  <si>
    <t>Index</t>
  </si>
  <si>
    <t>MeasureID</t>
  </si>
  <si>
    <t>Description</t>
  </si>
  <si>
    <t>Version</t>
  </si>
  <si>
    <t>VersionSource</t>
  </si>
  <si>
    <t>LastMod</t>
  </si>
  <si>
    <t>EnergyImpactID</t>
  </si>
  <si>
    <t>MeasImpactType</t>
  </si>
  <si>
    <t>EnImpCalcType</t>
  </si>
  <si>
    <t>ImpScaleBasis</t>
  </si>
  <si>
    <t>StdScaleVal</t>
  </si>
  <si>
    <t>PreScaleVal</t>
  </si>
  <si>
    <t>ImpWeighting</t>
  </si>
  <si>
    <t>WeightGroupID</t>
  </si>
  <si>
    <t>ApplyIE</t>
  </si>
  <si>
    <t>IETableName</t>
  </si>
  <si>
    <t>TechBased</t>
  </si>
  <si>
    <t>Sector</t>
  </si>
  <si>
    <t>PA</t>
  </si>
  <si>
    <t>UseCategory</t>
  </si>
  <si>
    <t>UseSubCategory</t>
  </si>
  <si>
    <t>TechGroup</t>
  </si>
  <si>
    <t>TechType</t>
  </si>
  <si>
    <t>MeasCostID</t>
  </si>
  <si>
    <t>EUL_ID</t>
  </si>
  <si>
    <t>PreDesc</t>
  </si>
  <si>
    <t>StdDesc</t>
  </si>
  <si>
    <t>MeasDesc</t>
  </si>
  <si>
    <t>PreTechID</t>
  </si>
  <si>
    <t>StdTechID</t>
  </si>
  <si>
    <t>MeasTechID</t>
  </si>
  <si>
    <t>Status</t>
  </si>
  <si>
    <t>Comment</t>
  </si>
  <si>
    <t>PreMultiTech</t>
  </si>
  <si>
    <t>StdMultiTech</t>
  </si>
  <si>
    <t>SourceDesc</t>
  </si>
  <si>
    <t>SupportedAppType</t>
  </si>
  <si>
    <t>StdCostID</t>
  </si>
  <si>
    <t>RUL_ID</t>
  </si>
  <si>
    <t>LegacyID</t>
  </si>
  <si>
    <t>Qualifier</t>
  </si>
  <si>
    <t>StartDate</t>
  </si>
  <si>
    <t>ExpiryDate</t>
  </si>
  <si>
    <t>None</t>
  </si>
  <si>
    <t>Efficiency Tier</t>
  </si>
  <si>
    <t>Supply Fan W/CFM</t>
  </si>
  <si>
    <t>Rated EER</t>
  </si>
  <si>
    <t>No</t>
  </si>
  <si>
    <t>Yes</t>
  </si>
  <si>
    <t>Economizer Req'd</t>
  </si>
  <si>
    <t>System Type</t>
  </si>
  <si>
    <t>Carrier</t>
  </si>
  <si>
    <t>Lennox</t>
  </si>
  <si>
    <t>Mfgr</t>
  </si>
  <si>
    <t>Model #</t>
  </si>
  <si>
    <t>Nom Cap</t>
  </si>
  <si>
    <t>York</t>
  </si>
  <si>
    <t>ZXG07 (R410A)</t>
  </si>
  <si>
    <t>Ruud</t>
  </si>
  <si>
    <t>RLNL-C073 (R410A)</t>
  </si>
  <si>
    <t>McQuay</t>
  </si>
  <si>
    <t>MPS 006B (R410A)</t>
  </si>
  <si>
    <t>ZYG07 (R410A)</t>
  </si>
  <si>
    <t>48PG07 (R410A)</t>
  </si>
  <si>
    <t>EER</t>
  </si>
  <si>
    <t>MPS 007B (R410A)</t>
  </si>
  <si>
    <t>ZXG08 (R410A)</t>
  </si>
  <si>
    <t>RKNL-C090 (R410A)</t>
  </si>
  <si>
    <t>ZYG08 (R410A)</t>
  </si>
  <si>
    <t>48PG08 (R410A)</t>
  </si>
  <si>
    <t>RLRL-C090 (R410A)</t>
  </si>
  <si>
    <t>MPS 008B (R410A)</t>
  </si>
  <si>
    <t>ZXG09 (R410A)</t>
  </si>
  <si>
    <t>ZYG09 (R410A)</t>
  </si>
  <si>
    <t>48PG09 (R410A)</t>
  </si>
  <si>
    <t>ZXG12 (R410A)</t>
  </si>
  <si>
    <t>MPS 010B (R410A)</t>
  </si>
  <si>
    <t>RKKL-B120 (R410A)</t>
  </si>
  <si>
    <t>ZYG12 (R410A)</t>
  </si>
  <si>
    <t>50PG12 (R410A)</t>
  </si>
  <si>
    <t>48PG12 (R410A)</t>
  </si>
  <si>
    <t>RLRL-C120 (R410A)</t>
  </si>
  <si>
    <t>MPS 012B (R410A)</t>
  </si>
  <si>
    <t>RKKL-C151 (R410A)</t>
  </si>
  <si>
    <t>48PG14 (R410A)</t>
  </si>
  <si>
    <t>RKKL-B180 (R410A)</t>
  </si>
  <si>
    <t>ZF180N (R410A)</t>
  </si>
  <si>
    <t>MPS 015B (R410A)</t>
  </si>
  <si>
    <t>ZJ180N (R410A)</t>
  </si>
  <si>
    <t>ZF210N (R410A)</t>
  </si>
  <si>
    <t>RKNL-C210 (R410A)</t>
  </si>
  <si>
    <t>ZJ210N (R410A)</t>
  </si>
  <si>
    <t>48A2-020</t>
  </si>
  <si>
    <t>MPS 020B (R410A)</t>
  </si>
  <si>
    <t>ZJ240N (R410A)</t>
  </si>
  <si>
    <t>48A2-025</t>
  </si>
  <si>
    <t>Z42+C0(2,4,5)</t>
  </si>
  <si>
    <t>LGH300H4V</t>
  </si>
  <si>
    <t>48A2-027</t>
  </si>
  <si>
    <t>48A2-030</t>
  </si>
  <si>
    <t>Z33+C0(2,4,5)</t>
  </si>
  <si>
    <t>LGH360H4V</t>
  </si>
  <si>
    <t>48A2-035</t>
  </si>
  <si>
    <t>LGH420S4V</t>
  </si>
  <si>
    <t>LGH420H4V</t>
  </si>
  <si>
    <t>LCH420H4V</t>
  </si>
  <si>
    <t>LGH480S4V</t>
  </si>
  <si>
    <t>Z34+C0(2,4,5)</t>
  </si>
  <si>
    <t>48A2-040</t>
  </si>
  <si>
    <t>LGH480H4V</t>
  </si>
  <si>
    <t>LCH480H4V</t>
  </si>
  <si>
    <t>LGH540S4</t>
  </si>
  <si>
    <t>LGH600S4V</t>
  </si>
  <si>
    <t>YPAL050N</t>
  </si>
  <si>
    <t>YPAL051N</t>
  </si>
  <si>
    <t>YPAL060N</t>
  </si>
  <si>
    <t>48A2-060</t>
  </si>
  <si>
    <t>YPAL051E</t>
  </si>
  <si>
    <t>COOLING-EIR</t>
  </si>
  <si>
    <t>Heat Source</t>
  </si>
  <si>
    <t>31001</t>
  </si>
  <si>
    <t>31101</t>
  </si>
  <si>
    <t>31201</t>
  </si>
  <si>
    <t>31301</t>
  </si>
  <si>
    <t>32001</t>
  </si>
  <si>
    <t>32101</t>
  </si>
  <si>
    <t>32201</t>
  </si>
  <si>
    <t>32301</t>
  </si>
  <si>
    <t>33001</t>
  </si>
  <si>
    <t>33101</t>
  </si>
  <si>
    <t>33201</t>
  </si>
  <si>
    <t>33301</t>
  </si>
  <si>
    <t>34001</t>
  </si>
  <si>
    <t>34101</t>
  </si>
  <si>
    <t>34201</t>
  </si>
  <si>
    <t>34301</t>
  </si>
  <si>
    <t>35001</t>
  </si>
  <si>
    <t>35101</t>
  </si>
  <si>
    <t>35201</t>
  </si>
  <si>
    <t>35301</t>
  </si>
  <si>
    <t>34002</t>
  </si>
  <si>
    <t>34102</t>
  </si>
  <si>
    <t>34202</t>
  </si>
  <si>
    <t>34302</t>
  </si>
  <si>
    <t>35002</t>
  </si>
  <si>
    <t>35102</t>
  </si>
  <si>
    <t>35202</t>
  </si>
  <si>
    <t>35302</t>
  </si>
  <si>
    <t>Gas</t>
  </si>
  <si>
    <t>Elec</t>
  </si>
  <si>
    <t>Rated IEER</t>
  </si>
  <si>
    <t>Equipment Size Range</t>
  </si>
  <si>
    <t>2-speed, single zone</t>
  </si>
  <si>
    <t>65 to 110
kBTU/hr</t>
  </si>
  <si>
    <t>110 to 134
kBTU/hr</t>
  </si>
  <si>
    <t>135 to 239
kBTU/hr</t>
  </si>
  <si>
    <t>240 to 759
kBTU/hr</t>
  </si>
  <si>
    <t>&gt; = 760
kBTU/hr</t>
  </si>
  <si>
    <t>DEER</t>
  </si>
  <si>
    <t>f</t>
  </si>
  <si>
    <t>Any</t>
  </si>
  <si>
    <t>Standard</t>
  </si>
  <si>
    <t>ErRobNc</t>
  </si>
  <si>
    <t>Com</t>
  </si>
  <si>
    <t>HVAC</t>
  </si>
  <si>
    <t>pkgEER</t>
  </si>
  <si>
    <t>SpaceCool</t>
  </si>
  <si>
    <t>dxAC_equip</t>
  </si>
  <si>
    <t>HVAC-airAC</t>
  </si>
  <si>
    <t>NE-HVAC-airAC-SpltPkg-65to109kBtuh-11p5eer</t>
  </si>
  <si>
    <t>NE-HVAC-airAC-SpltPkg-65to109kBtuh-12p0eer</t>
  </si>
  <si>
    <t>NE-HVAC-airAC-SpltPkg-110to134kBtuh-11p0eer</t>
  </si>
  <si>
    <t>NE-HVAC-airAC-SpltPkg-110to134kBtuh-11p5eer</t>
  </si>
  <si>
    <t>NE-HVAC-airAC-SpltPkg-110to134kBtuh-12p0eer</t>
  </si>
  <si>
    <t>NE-HVAC-airAC-SpltPkg-135to239kBtuh-10p8eer</t>
  </si>
  <si>
    <t>NE-HVAC-airAC-SpltPkg-135to239kBtuh-11p5eer</t>
  </si>
  <si>
    <t>NE-HVAC-airAC-SpltPkg-135to239kBtuh-12p0eer</t>
  </si>
  <si>
    <t>NE-HVAC-airAC-SpltPkg-240to759kBtuh-10p8eer</t>
  </si>
  <si>
    <t>NE-HVAC-airAC-SpltPkg-gte760kBtuh-10p2eer</t>
  </si>
  <si>
    <t>DEER2015</t>
  </si>
  <si>
    <t>D15 v1.0</t>
  </si>
  <si>
    <t>weighted sys type</t>
  </si>
  <si>
    <t>wtd</t>
  </si>
  <si>
    <t>Created by inter-measure weighting the two system types (using IOU-specific weights)</t>
  </si>
  <si>
    <t>BldgHVAC</t>
  </si>
  <si>
    <t>cDXGF</t>
  </si>
  <si>
    <t>CFMperTon</t>
  </si>
  <si>
    <t>WperCFM</t>
  </si>
  <si>
    <t>CRANKCASE-MAX-T</t>
  </si>
  <si>
    <t>Fan_spd</t>
  </si>
  <si>
    <t>Min_CoolCap</t>
  </si>
  <si>
    <t>Max_CoolCap</t>
  </si>
  <si>
    <t>SensCapRatio</t>
  </si>
  <si>
    <t>PerfCurveID</t>
  </si>
  <si>
    <t>one-speed</t>
  </si>
  <si>
    <t>two-speed</t>
  </si>
  <si>
    <t>CondType</t>
  </si>
  <si>
    <t>Air</t>
  </si>
  <si>
    <t>CrankRatio</t>
  </si>
  <si>
    <t>cPVVT</t>
  </si>
  <si>
    <t>var-speed</t>
  </si>
  <si>
    <t>NE-HVAC-airAC-SpltPkg-65to109kBtuh-13p0eer</t>
  </si>
  <si>
    <t>NE-HVAC-airAC-SpltPkg-135to239kBtuh-12p5eer</t>
  </si>
  <si>
    <t>NE-HVAC-airAC-SpltPkg-240to759kBtuh-11p5eer</t>
  </si>
  <si>
    <t>NE-HVAC-airAC-SpltPkg-240to759kBtuh-12p5eer</t>
  </si>
  <si>
    <t>EER-rated packaged Air Conditioner</t>
  </si>
  <si>
    <t>Std and Meas Technologies vary by system configuration</t>
  </si>
  <si>
    <t>NE-HVAC-airAC-SpltPkg-gte760kBtuh-11p0eer</t>
  </si>
  <si>
    <t>NE-HVAC-airAC-SpltPkg-110to134kBtuh-12p5eer</t>
  </si>
  <si>
    <t>NE-HVAC-airAC-SpltPkg-gte760kBtuh-12p0eer</t>
  </si>
  <si>
    <t>Case</t>
  </si>
  <si>
    <t>Code</t>
  </si>
  <si>
    <t>Measure</t>
  </si>
  <si>
    <t>Economizer</t>
  </si>
  <si>
    <t>Code/Standard</t>
  </si>
  <si>
    <t>Pre-2005</t>
  </si>
  <si>
    <t>2006 - 2009</t>
  </si>
  <si>
    <t>2010 - 2013</t>
  </si>
  <si>
    <t>2014 - 2015</t>
  </si>
  <si>
    <t>EER-Rated Pkg AC</t>
  </si>
  <si>
    <t>DEER 2014 Measure ID</t>
  </si>
  <si>
    <t>Technology tier levels definitions for commercial split and packaged air conditioners</t>
  </si>
  <si>
    <t>Associated DEER Measure IDs</t>
  </si>
  <si>
    <t>Notes:</t>
  </si>
  <si>
    <t>Technology Description</t>
  </si>
  <si>
    <t>DEER2014 specified a single system type for the two largest size ranges based on the building type without explicitly assigning different BldgHVAC values to the associated energy impacts.</t>
  </si>
  <si>
    <t>DEER2015 generates energy impacts based on multiple system types if applicable to a given building type and assigns the BldgHVAC types to the associated energy impacts.</t>
  </si>
  <si>
    <t>Therefore, for DEER2015 the energy impacts associated with measures in the two largest size ranges include impacts for both the packaged single zone (cDXGF) and variable speed multi-zone (cPVVG) sytem types.</t>
  </si>
  <si>
    <t>Review</t>
  </si>
  <si>
    <t>Commercial EER-rated packaged AC</t>
  </si>
  <si>
    <t>UnitID</t>
  </si>
  <si>
    <t>dxAC-Com-Pkg-65to110kBTUh-EER11.0</t>
  </si>
  <si>
    <t>dxAC-Com-Pkg-65to110kBTUh-EER11.5</t>
  </si>
  <si>
    <t>dxAC-Com-Pkg-65to110kBTUh-EER12.0</t>
  </si>
  <si>
    <t>dxAC-Com-Pkg-65to110kBTUh-EER13.0</t>
  </si>
  <si>
    <t>dxAC-Com-Pkg-110to135kBTUh-EER11.0</t>
  </si>
  <si>
    <t>dxAC-Com-Pkg-110to135kBTUh-EER11.5</t>
  </si>
  <si>
    <t>dxAC-Com-Pkg-110to135kBTUh-EER12.0</t>
  </si>
  <si>
    <t>dxAC-Com-Pkg-110to135kBTUh-EER12.5</t>
  </si>
  <si>
    <t>dxAC-Com-Pkg-135to240kBTUh-EER10.8</t>
  </si>
  <si>
    <t>dxAC-Com-Pkg-135to240kBTUh-EER11.5</t>
  </si>
  <si>
    <t>dxAC-Com-Pkg-135to240kBTUh-EER12.0</t>
  </si>
  <si>
    <t>dxAC-Com-Pkg-135to240kBTUh-EER12.5</t>
  </si>
  <si>
    <t>dxAC-Com-Pkg-240to760kBTUh-EER9.8</t>
  </si>
  <si>
    <t>dxAC-Com-Pkg-240to760kBTUh-EER10.8</t>
  </si>
  <si>
    <t>dxAC-Com-Pkg-240to760kBTUh-EER11.5</t>
  </si>
  <si>
    <t>dxAC-Com-Pkg-240to760kBTUh-EER12.5</t>
  </si>
  <si>
    <t>dxAC-Com-Pkg-240to760kBTUh-EER10.0</t>
  </si>
  <si>
    <t>7900473</t>
  </si>
  <si>
    <t>dxAC-Com-Pkg-65to110kBTUh-EER10.1</t>
  </si>
  <si>
    <t>7900573</t>
  </si>
  <si>
    <t>7900673</t>
  </si>
  <si>
    <t>7900773</t>
  </si>
  <si>
    <t>13600473</t>
  </si>
  <si>
    <t>dxAC-Com-Pkg-110to135kBTUh-EER10.1</t>
  </si>
  <si>
    <t>13600573</t>
  </si>
  <si>
    <t>13600673</t>
  </si>
  <si>
    <t>13600773</t>
  </si>
  <si>
    <t>13900473</t>
  </si>
  <si>
    <t>dxAC-Com-Pkg-135to240kBTUh-EER9.5</t>
  </si>
  <si>
    <t>13900573</t>
  </si>
  <si>
    <t>13900673</t>
  </si>
  <si>
    <t>13900773</t>
  </si>
  <si>
    <t>10400473</t>
  </si>
  <si>
    <t>dxAC-Com-Pkg-240to760kBTUh-EER9.3</t>
  </si>
  <si>
    <t>10400573</t>
  </si>
  <si>
    <t>10400673</t>
  </si>
  <si>
    <t>10400773</t>
  </si>
  <si>
    <t>10400460</t>
  </si>
  <si>
    <t>dxAC-Com-Pkg-240to760kBTUh-EER9.5</t>
  </si>
  <si>
    <t>10400560</t>
  </si>
  <si>
    <t>10400660</t>
  </si>
  <si>
    <t>10400760</t>
  </si>
  <si>
    <t>10500473</t>
  </si>
  <si>
    <t>10500573</t>
  </si>
  <si>
    <t>10500673</t>
  </si>
  <si>
    <t>10500773</t>
  </si>
  <si>
    <t>10500460</t>
  </si>
  <si>
    <t>10500560</t>
  </si>
  <si>
    <t>10500660</t>
  </si>
  <si>
    <t>10500760</t>
  </si>
  <si>
    <t>NE-HVAC-airAC-SpltPkg-240to759kBtuh-9p8eer
NE-HVAC-airAC-SpltPkg-240to759kBtuh-10p5eer
NE-HVAC-airAC-SpltPkg-240to759kBtuh-10p8eer</t>
  </si>
  <si>
    <t>NE-HVAC-airAC-SpltPkg-gte760kBtuh-9p5eer
NE-HVAC-airAC-SpltPkg-gte760kBtuh-9p7eer
NE-HVAC-airAC-SpltPkg-gte760kBtuh-10p2eer</t>
  </si>
  <si>
    <t>This table defines the key equipment parameters for all technologies referenced by  the updated measures.</t>
  </si>
  <si>
    <t>Technologies</t>
  </si>
  <si>
    <t>Lists all of the technologies referenced by the updated HVAC measures, including their key parameters.</t>
  </si>
  <si>
    <t>EER-rated Packaged Air Conditioners</t>
  </si>
  <si>
    <t>Measure Summary</t>
  </si>
  <si>
    <t>For details on the new measure definitions, see the technology summary worksheets and the "Measure Definitions" worksheet.</t>
  </si>
  <si>
    <t>Pre-existing technology Description (lookup is based on Code ID)</t>
  </si>
  <si>
    <t>NE-HVAC-airAC-SpltPkg-65to109kBtuh-11p5eer-wPreEcono</t>
  </si>
  <si>
    <t>NE-HVAC-airAC-SpltPkg-65to109kBtuh-12p0eer-wPreEcono</t>
  </si>
  <si>
    <t>NE-HVAC-airAC-SpltPkg-65to109kBtuh-13p0eer-wPreEcono</t>
  </si>
  <si>
    <t>Econo in Pre-existing Tech</t>
  </si>
  <si>
    <t>NE-HVAC-airAC-SpltPkg-65to109kBtuh-11p0eer
NE-HVAC-airAC-SpltPkg-65to109kBtuh-11p5eer
NE-HVAC-airAC-SpltPkg-65to109kBtuh-12p0eer</t>
  </si>
  <si>
    <t>var spd, multi-zone</t>
  </si>
  <si>
    <t>ID</t>
  </si>
  <si>
    <t>W/CFM</t>
  </si>
  <si>
    <t>HVAC performance map lookups</t>
  </si>
  <si>
    <t>IEER Rating Update</t>
  </si>
  <si>
    <t>DEER2016 Packaged and Split Air Conditioner Update</t>
  </si>
  <si>
    <t>The IEER values published in the Technology Definitions for the DEER2015 Update were calculated based on typical expected operation.  These values did not always correspond with the rated IEER values published by the equipment manufacturers.  For the DEER2016 update, manufacturer rated IEER values were collected and applied to the Technology Definitions.</t>
  </si>
  <si>
    <t>n/a</t>
  </si>
  <si>
    <t>RLNL-B120 (R410A)</t>
  </si>
  <si>
    <t>48GJ120 (R407C)</t>
  </si>
  <si>
    <t>50GJ120 (R407C)</t>
  </si>
  <si>
    <t>ZYE09 (R410A)</t>
  </si>
  <si>
    <t>ZXE09 (R410A)</t>
  </si>
  <si>
    <t>RLNL-B102 (R410A)</t>
  </si>
  <si>
    <t>50PG09 (R410A)</t>
  </si>
  <si>
    <t>ZYE08 (R410A)</t>
  </si>
  <si>
    <t>ZXE08 (R410A)</t>
  </si>
  <si>
    <t>RLNL-B090 (R410A)</t>
  </si>
  <si>
    <t>RKKL-B090 (R410A)</t>
  </si>
  <si>
    <t>50PG08 (R410A)</t>
  </si>
  <si>
    <t>48GJ08 (R407C)</t>
  </si>
  <si>
    <t>50GJ08 (R407C)</t>
  </si>
  <si>
    <t>ZYE07 (R410A)</t>
  </si>
  <si>
    <t>ZXE07 (R410A)</t>
  </si>
  <si>
    <t>RKKL-B072 (R410A)</t>
  </si>
  <si>
    <t>RKNL-C073 (R410A)</t>
  </si>
  <si>
    <t>Gas/Elec</t>
  </si>
  <si>
    <t>50PG07 (R410A)</t>
  </si>
  <si>
    <t>ZXE12 (R410A)</t>
  </si>
  <si>
    <t>11,8</t>
  </si>
  <si>
    <t>ZYE12 (R410A)</t>
  </si>
  <si>
    <t>RKNL-C120 (R410A)</t>
  </si>
  <si>
    <t>RKNL-C102 (R410A)</t>
  </si>
  <si>
    <t>KGA102H4M</t>
  </si>
  <si>
    <t>KGA092H4M</t>
  </si>
  <si>
    <t>KGA120H4M</t>
  </si>
  <si>
    <t>KGA092S4M</t>
  </si>
  <si>
    <t>2 Spd Fan</t>
  </si>
  <si>
    <t>1 Spd Fan</t>
  </si>
  <si>
    <t>KGA120S4M</t>
  </si>
  <si>
    <t>KGA102S4M</t>
  </si>
  <si>
    <t>65 to 135 kBtuh</t>
  </si>
  <si>
    <t>SGC240H4M</t>
  </si>
  <si>
    <t>RKNL-C240 (R410A)</t>
  </si>
  <si>
    <t>RLNL-C180 (R410A)</t>
  </si>
  <si>
    <t>KGA240H4M</t>
  </si>
  <si>
    <t>RKNL-C180 (R410A)</t>
  </si>
  <si>
    <t>KGA156H4M</t>
  </si>
  <si>
    <t>KGA210H4M</t>
  </si>
  <si>
    <t>KGA180H4M</t>
  </si>
  <si>
    <t>KGA210S4M</t>
  </si>
  <si>
    <t>KGA240S4M</t>
  </si>
  <si>
    <t>KGA180S4M</t>
  </si>
  <si>
    <t>KGA150S4M</t>
  </si>
  <si>
    <t>50A2-020</t>
  </si>
  <si>
    <t>50PG14 (R410A)</t>
  </si>
  <si>
    <t>RLKL-B180 (R410A)</t>
  </si>
  <si>
    <t>ZF240N (R410A)</t>
  </si>
  <si>
    <t>RKKL-B240 (R410A)</t>
  </si>
  <si>
    <t>135 to 240 kBtuh</t>
  </si>
  <si>
    <t>LCH300H4V</t>
  </si>
  <si>
    <t>YPAL060E</t>
  </si>
  <si>
    <t>50A2-030</t>
  </si>
  <si>
    <t>YPAL050E</t>
  </si>
  <si>
    <t>50A2-027</t>
  </si>
  <si>
    <t>50A2-025</t>
  </si>
  <si>
    <t>50A2-035</t>
  </si>
  <si>
    <t>LCH360H4V</t>
  </si>
  <si>
    <t>50A2-060</t>
  </si>
  <si>
    <t>50A2-040</t>
  </si>
  <si>
    <t>LCH600S4V</t>
  </si>
  <si>
    <t>LCH480S4V</t>
  </si>
  <si>
    <t>240 to 760 kBtuh</t>
  </si>
  <si>
    <t>1spd-IEER</t>
  </si>
  <si>
    <t>2spd-IEER</t>
  </si>
  <si>
    <t>dxAC-Com-Pkg-gte760kBTUh-EER9.5</t>
  </si>
  <si>
    <t>dxAC-Com-Pkg-gte760kBTUh-EER10.2</t>
  </si>
  <si>
    <t>dxAC-Com-Pkg-gte760kBTUh-EER11.0</t>
  </si>
  <si>
    <t>dxAC-Com-Pkg-gte760kBTUh-EER12.0</t>
  </si>
  <si>
    <t>dxAC-Com-Pkg-gte760kBTUh-EER9.7</t>
  </si>
  <si>
    <t>dxAC-Com-Pkg-gte760kBTUh-EER9.0</t>
  </si>
  <si>
    <t>dxAC-Com-Pkg-gte760kBTUh-EER9.2</t>
  </si>
  <si>
    <t>Rated IEER 
(1 spd)</t>
  </si>
  <si>
    <t>Rated IEER 
(2 spd)</t>
  </si>
  <si>
    <t>DEER2016 Commercial Packaged  and Split AC Measure Technology Summary</t>
  </si>
  <si>
    <t>This table summarizes the key parameters for the DEER2016 commercial packaged and split AC  technologies.</t>
  </si>
  <si>
    <t>DEER2016 Measure ID</t>
  </si>
  <si>
    <t>This table formats the DEER2016 measures in the ex ante format.</t>
  </si>
  <si>
    <t>DEER2016 HVAC Technology Definitions</t>
  </si>
  <si>
    <t>Technology Summary</t>
  </si>
  <si>
    <t>This table lists the DEER2016 measure IDs that are included in this update.</t>
  </si>
  <si>
    <t>This worksheet lists all of the packaged and split AC measure IDs that were updated for DEER2016.</t>
  </si>
  <si>
    <t>IEERData_6to11Tons</t>
  </si>
  <si>
    <t>IEERData_12to19Tons</t>
  </si>
  <si>
    <t>IEERData_20to65Tons</t>
  </si>
  <si>
    <t>Development of curves for rated IEER vs. rated EER for 65 to 135 kBtuh units.</t>
  </si>
  <si>
    <t>Development of curves for rated IEER vs. rated EER for 135 to 240 kBtuh units.</t>
  </si>
  <si>
    <t>Development of curves for rated IEER vs. rated EER for units 240 kBtuh and larger.</t>
  </si>
  <si>
    <t>Complete listing of DEER2016 HVAC measure definitions</t>
  </si>
  <si>
    <t>Impact of fan control on IEER</t>
  </si>
  <si>
    <t xml:space="preserve">The type of fan control installed on a system affects the IEER rating.  Most manufacturers now provide a description of the fan control that was used in the development of each IEER value.  For some units where different fan control options are available, multiple IEER values are listed.  In the IEER versus EER data that was collected for the DEER2016 update, the fan control strategy was either constant volume or two-speed.  For each unit size range, relationships were established between rated IEER and rated EER for both of these fan control strategies. Both values are now listed in the Measure and Technology tables.  </t>
  </si>
  <si>
    <t>Program Claims</t>
  </si>
  <si>
    <t>When program claims are made based on IEER ratings, the fan control mode associated with the claimed IEER must be determined and utilized to select the appropriate measure from the DEER database.  It is acceptable to interpolate between measures using either EER ratings or appropriate IEER ratings, but extrapolation is not acceptable.  The 2016 DEER database is not applicable to 3-speed or variable speed DX systems.</t>
  </si>
  <si>
    <t>Measure Tech ID</t>
  </si>
  <si>
    <t>1 spd Rated IEER</t>
  </si>
  <si>
    <t>2 spd Rated IEER</t>
  </si>
  <si>
    <t>Measure 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</si>
</sst>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
    <numFmt numFmtId="165" formatCode="#,##0.0\ "/>
    <numFmt numFmtId="166" formatCode="0.000"/>
    <numFmt numFmtId="167" formatCode="#,##0.0000"/>
  </numFmts>
  <fonts count="10" x14ac:knownFonts="1">
    <font>
      <sz val="11"/>
      <color theme="1"/>
      <name val="Calibri"/>
      <family val="2"/>
      <scheme val="minor"/>
    </font>
    <font>
      <b/>
      <sz val="15"/>
      <color theme="3"/>
      <name val="Calibri"/>
      <family val="2"/>
      <scheme val="minor"/>
    </font>
    <font>
      <b/>
      <sz val="11"/>
      <color theme="1"/>
      <name val="Calibri"/>
      <family val="2"/>
      <scheme val="minor"/>
    </font>
    <font>
      <sz val="11"/>
      <color theme="0" tint="-0.34998626667073579"/>
      <name val="Calibri"/>
      <family val="2"/>
      <scheme val="minor"/>
    </font>
    <font>
      <sz val="11"/>
      <color rgb="FF0070C0"/>
      <name val="Calibri"/>
      <family val="2"/>
      <scheme val="minor"/>
    </font>
    <font>
      <sz val="11"/>
      <name val="Calibri"/>
      <family val="2"/>
      <scheme val="minor"/>
    </font>
    <font>
      <sz val="11"/>
      <color theme="0" tint="-0.249977111117893"/>
      <name val="Calibri"/>
      <family val="2"/>
      <scheme val="minor"/>
    </font>
    <font>
      <i/>
      <sz val="11"/>
      <color theme="1"/>
      <name val="Calibri"/>
      <family val="2"/>
      <scheme val="minor"/>
    </font>
    <font>
      <sz val="14"/>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s>
  <borders count="39">
    <border>
      <left/>
      <right/>
      <top/>
      <bottom/>
      <diagonal/>
    </border>
    <border>
      <left/>
      <right/>
      <top/>
      <bottom style="thick">
        <color theme="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ck">
        <color theme="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s>
  <cellStyleXfs count="2">
    <xf numFmtId="0" fontId="0" fillId="0" borderId="0"/>
    <xf numFmtId="0" fontId="1" fillId="0" borderId="1" applyNumberFormat="0" applyFill="0" applyAlignment="0" applyProtection="0"/>
  </cellStyleXfs>
  <cellXfs count="137">
    <xf numFmtId="0" fontId="0" fillId="0" borderId="0" xfId="0"/>
    <xf numFmtId="0" fontId="1" fillId="0" borderId="1" xfId="1"/>
    <xf numFmtId="0" fontId="2" fillId="0" borderId="0" xfId="0" applyFont="1"/>
    <xf numFmtId="0" fontId="4" fillId="0" borderId="0" xfId="0" applyFont="1"/>
    <xf numFmtId="0" fontId="0" fillId="0" borderId="2" xfId="0" applyBorder="1"/>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Fill="1"/>
    <xf numFmtId="165" fontId="0" fillId="0" borderId="0" xfId="0" applyNumberFormat="1"/>
    <xf numFmtId="0" fontId="0" fillId="0" borderId="27" xfId="0" applyBorder="1" applyAlignment="1">
      <alignment horizontal="center"/>
    </xf>
    <xf numFmtId="0" fontId="0" fillId="0" borderId="0" xfId="0" applyAlignment="1">
      <alignment horizontal="right"/>
    </xf>
    <xf numFmtId="0" fontId="0" fillId="0" borderId="0" xfId="0" applyBorder="1"/>
    <xf numFmtId="0" fontId="0" fillId="0" borderId="0" xfId="0" applyAlignment="1">
      <alignment horizontal="center"/>
    </xf>
    <xf numFmtId="0" fontId="0" fillId="0" borderId="0" xfId="0" applyBorder="1" applyAlignment="1">
      <alignment horizontal="center" vertical="center"/>
    </xf>
    <xf numFmtId="0" fontId="0" fillId="3" borderId="10" xfId="0" applyFill="1" applyBorder="1" applyAlignment="1">
      <alignment horizontal="center" vertical="center"/>
    </xf>
    <xf numFmtId="0" fontId="0" fillId="3" borderId="33" xfId="0" applyFill="1" applyBorder="1" applyAlignment="1">
      <alignment horizontal="center" vertical="center"/>
    </xf>
    <xf numFmtId="0" fontId="0" fillId="3" borderId="11" xfId="0" applyFill="1" applyBorder="1" applyAlignment="1">
      <alignment horizontal="center" vertical="center"/>
    </xf>
    <xf numFmtId="0" fontId="0" fillId="3" borderId="0" xfId="0" applyFill="1"/>
    <xf numFmtId="0" fontId="0" fillId="3" borderId="34" xfId="0" applyFill="1" applyBorder="1" applyAlignment="1">
      <alignment horizontal="center" vertical="center"/>
    </xf>
    <xf numFmtId="164" fontId="6" fillId="0" borderId="7" xfId="0" applyNumberFormat="1" applyFont="1" applyBorder="1" applyAlignment="1">
      <alignment horizontal="center" vertical="center"/>
    </xf>
    <xf numFmtId="164" fontId="6" fillId="0" borderId="12" xfId="0" applyNumberFormat="1" applyFont="1" applyBorder="1" applyAlignment="1">
      <alignment horizontal="center" vertical="center"/>
    </xf>
    <xf numFmtId="0" fontId="0" fillId="3" borderId="0" xfId="0" applyFill="1" applyBorder="1" applyAlignment="1">
      <alignment horizontal="center" vertical="center"/>
    </xf>
    <xf numFmtId="0" fontId="0" fillId="0" borderId="8" xfId="0" applyBorder="1" applyAlignment="1">
      <alignment horizontal="center" vertical="center"/>
    </xf>
    <xf numFmtId="164" fontId="6" fillId="3" borderId="33" xfId="0" applyNumberFormat="1" applyFont="1" applyFill="1" applyBorder="1" applyAlignment="1">
      <alignment horizontal="center" vertical="center"/>
    </xf>
    <xf numFmtId="164" fontId="6" fillId="3" borderId="10" xfId="0" applyNumberFormat="1" applyFont="1" applyFill="1" applyBorder="1" applyAlignment="1">
      <alignment horizontal="center" vertical="center"/>
    </xf>
    <xf numFmtId="0" fontId="0" fillId="0" borderId="2" xfId="0" applyBorder="1" applyAlignment="1">
      <alignment horizontal="right"/>
    </xf>
    <xf numFmtId="0" fontId="0" fillId="0" borderId="2" xfId="0" applyBorder="1" applyAlignment="1">
      <alignment horizontal="center"/>
    </xf>
    <xf numFmtId="0" fontId="3" fillId="0" borderId="0" xfId="0" applyFont="1"/>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7" fillId="0" borderId="0" xfId="0" applyFont="1"/>
    <xf numFmtId="0" fontId="0" fillId="0" borderId="0" xfId="0" applyNumberFormat="1" applyAlignment="1">
      <alignment horizontal="right"/>
    </xf>
    <xf numFmtId="166" fontId="0" fillId="0" borderId="0" xfId="0" applyNumberFormat="1" applyAlignment="1">
      <alignment horizontal="right"/>
    </xf>
    <xf numFmtId="2" fontId="0" fillId="0" borderId="0" xfId="0" applyNumberFormat="1" applyAlignment="1">
      <alignment horizontal="right"/>
    </xf>
    <xf numFmtId="0" fontId="6" fillId="0" borderId="0" xfId="0" applyFont="1" applyAlignment="1">
      <alignment horizontal="center"/>
    </xf>
    <xf numFmtId="0" fontId="6" fillId="0" borderId="0" xfId="0" applyFont="1"/>
    <xf numFmtId="1" fontId="0" fillId="0" borderId="0" xfId="0" applyNumberFormat="1" applyAlignment="1">
      <alignment horizontal="right"/>
    </xf>
    <xf numFmtId="0" fontId="2" fillId="0" borderId="27" xfId="0" applyFont="1" applyBorder="1"/>
    <xf numFmtId="0" fontId="0" fillId="0" borderId="27" xfId="0" applyBorder="1" applyAlignment="1">
      <alignment horizontal="right"/>
    </xf>
    <xf numFmtId="0" fontId="0" fillId="0" borderId="27" xfId="0" applyFill="1" applyBorder="1" applyAlignment="1">
      <alignment horizontal="right"/>
    </xf>
    <xf numFmtId="0" fontId="0" fillId="0" borderId="27" xfId="0" applyFill="1" applyBorder="1" applyAlignment="1">
      <alignment horizontal="left"/>
    </xf>
    <xf numFmtId="1" fontId="0" fillId="0" borderId="2" xfId="0" applyNumberFormat="1" applyBorder="1" applyAlignment="1">
      <alignment horizontal="right"/>
    </xf>
    <xf numFmtId="0" fontId="0" fillId="0" borderId="0" xfId="0" applyNumberFormat="1"/>
    <xf numFmtId="0" fontId="0" fillId="0" borderId="27" xfId="0" applyNumberFormat="1" applyBorder="1" applyAlignment="1">
      <alignment horizontal="right"/>
    </xf>
    <xf numFmtId="0" fontId="0" fillId="0" borderId="2" xfId="0" applyNumberFormat="1" applyBorder="1" applyAlignment="1">
      <alignment horizontal="right"/>
    </xf>
    <xf numFmtId="0" fontId="6" fillId="0" borderId="0" xfId="0" applyNumberFormat="1" applyFont="1"/>
    <xf numFmtId="0" fontId="0" fillId="0" borderId="27" xfId="0" applyNumberFormat="1" applyFill="1" applyBorder="1" applyAlignment="1">
      <alignment horizontal="right"/>
    </xf>
    <xf numFmtId="166" fontId="0" fillId="0" borderId="2" xfId="0" applyNumberFormat="1" applyBorder="1" applyAlignment="1">
      <alignment horizontal="right"/>
    </xf>
    <xf numFmtId="0" fontId="1" fillId="0" borderId="1" xfId="1" applyFill="1"/>
    <xf numFmtId="0" fontId="0" fillId="0" borderId="0" xfId="0" applyFill="1" applyAlignment="1">
      <alignment horizontal="left"/>
    </xf>
    <xf numFmtId="0" fontId="0" fillId="0" borderId="0" xfId="0" applyFill="1" applyAlignment="1"/>
    <xf numFmtId="0" fontId="3" fillId="0" borderId="2" xfId="0" applyFont="1" applyFill="1" applyBorder="1" applyAlignment="1">
      <alignment horizontal="center"/>
    </xf>
    <xf numFmtId="0" fontId="0" fillId="0" borderId="2" xfId="0" applyFill="1" applyBorder="1"/>
    <xf numFmtId="0" fontId="2" fillId="0" borderId="2" xfId="0" applyFont="1" applyFill="1" applyBorder="1"/>
    <xf numFmtId="0" fontId="2" fillId="0" borderId="0" xfId="0" applyFont="1" applyFill="1"/>
    <xf numFmtId="22" fontId="0" fillId="0" borderId="0" xfId="0" applyNumberFormat="1" applyFill="1"/>
    <xf numFmtId="14" fontId="0" fillId="0" borderId="0" xfId="0" applyNumberFormat="1" applyFill="1"/>
    <xf numFmtId="0" fontId="2" fillId="4" borderId="23" xfId="0" applyFont="1" applyFill="1" applyBorder="1" applyAlignment="1">
      <alignment horizontal="center"/>
    </xf>
    <xf numFmtId="0" fontId="2" fillId="4" borderId="24" xfId="0" applyFont="1" applyFill="1" applyBorder="1" applyAlignment="1">
      <alignment horizontal="center" vertical="center"/>
    </xf>
    <xf numFmtId="0" fontId="0" fillId="0" borderId="32" xfId="0" applyFill="1" applyBorder="1" applyAlignment="1">
      <alignment horizontal="center"/>
    </xf>
    <xf numFmtId="0" fontId="3" fillId="0" borderId="38"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0" xfId="0" applyAlignment="1">
      <alignment horizontal="left" indent="1"/>
    </xf>
    <xf numFmtId="0" fontId="0" fillId="0" borderId="0" xfId="0" applyBorder="1" applyAlignment="1">
      <alignment horizontal="left"/>
    </xf>
    <xf numFmtId="0" fontId="0" fillId="0" borderId="0" xfId="0" applyFill="1" applyBorder="1" applyAlignment="1">
      <alignment horizontal="right"/>
    </xf>
    <xf numFmtId="0" fontId="8" fillId="0" borderId="0" xfId="0" applyFont="1"/>
    <xf numFmtId="167" fontId="0" fillId="0" borderId="0" xfId="0" applyNumberFormat="1"/>
    <xf numFmtId="0" fontId="0" fillId="0" borderId="27" xfId="0" applyBorder="1" applyAlignment="1">
      <alignment horizontal="right" vertical="center" wrapText="1"/>
    </xf>
    <xf numFmtId="0" fontId="3" fillId="0" borderId="31" xfId="0" applyFont="1" applyFill="1" applyBorder="1" applyAlignment="1">
      <alignment horizontal="center" vertical="center"/>
    </xf>
    <xf numFmtId="164" fontId="3" fillId="0" borderId="31"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0" fillId="0" borderId="12" xfId="0" applyFill="1" applyBorder="1" applyAlignment="1">
      <alignment horizontal="center" vertical="center"/>
    </xf>
    <xf numFmtId="164" fontId="0" fillId="0" borderId="12" xfId="0" applyNumberFormat="1" applyFill="1" applyBorder="1" applyAlignment="1">
      <alignment horizontal="center" vertical="center"/>
    </xf>
    <xf numFmtId="0" fontId="0" fillId="0" borderId="26" xfId="0" applyFill="1" applyBorder="1" applyAlignment="1">
      <alignment horizontal="center"/>
    </xf>
    <xf numFmtId="0" fontId="0" fillId="0" borderId="36" xfId="0" applyFill="1" applyBorder="1" applyAlignment="1">
      <alignment horizontal="center"/>
    </xf>
    <xf numFmtId="0" fontId="0" fillId="0" borderId="15" xfId="0" applyFill="1" applyBorder="1" applyAlignment="1">
      <alignment horizontal="center" vertical="center"/>
    </xf>
    <xf numFmtId="164" fontId="0" fillId="0" borderId="15" xfId="0" applyNumberFormat="1" applyFill="1" applyBorder="1" applyAlignment="1">
      <alignment horizontal="center" vertical="center"/>
    </xf>
    <xf numFmtId="0" fontId="0" fillId="0" borderId="18" xfId="0" applyFill="1" applyBorder="1" applyAlignment="1">
      <alignment horizont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10" xfId="0" applyFill="1" applyBorder="1" applyAlignment="1">
      <alignment horizontal="center" vertical="center"/>
    </xf>
    <xf numFmtId="164" fontId="0" fillId="0" borderId="10" xfId="0" applyNumberFormat="1" applyFill="1" applyBorder="1" applyAlignment="1">
      <alignment horizontal="center" vertical="center"/>
    </xf>
    <xf numFmtId="0" fontId="0" fillId="0" borderId="28" xfId="0" applyFill="1" applyBorder="1" applyAlignment="1">
      <alignment horizontal="center"/>
    </xf>
    <xf numFmtId="0" fontId="0" fillId="0" borderId="21" xfId="0" applyFill="1" applyBorder="1" applyAlignment="1">
      <alignment horizontal="center"/>
    </xf>
    <xf numFmtId="0" fontId="0" fillId="0" borderId="16" xfId="0" applyFill="1" applyBorder="1" applyAlignment="1">
      <alignment horizontal="center" vertical="center"/>
    </xf>
    <xf numFmtId="164" fontId="0" fillId="0" borderId="16" xfId="0" applyNumberFormat="1" applyFill="1" applyBorder="1" applyAlignment="1">
      <alignment horizontal="center" vertical="center"/>
    </xf>
    <xf numFmtId="0" fontId="0" fillId="0" borderId="20"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wrapText="1"/>
    </xf>
    <xf numFmtId="0" fontId="0" fillId="0" borderId="30" xfId="0" applyFill="1" applyBorder="1" applyAlignment="1">
      <alignment horizontal="center" vertical="center" wrapText="1"/>
    </xf>
    <xf numFmtId="0" fontId="0" fillId="0" borderId="33" xfId="0" applyFill="1" applyBorder="1" applyAlignment="1">
      <alignment horizontal="center" vertical="center"/>
    </xf>
    <xf numFmtId="164" fontId="0" fillId="0" borderId="33" xfId="0" applyNumberFormat="1" applyFill="1" applyBorder="1" applyAlignment="1">
      <alignment horizontal="center" vertical="center"/>
    </xf>
    <xf numFmtId="0" fontId="5" fillId="0" borderId="13" xfId="0" applyFont="1" applyFill="1" applyBorder="1" applyAlignment="1">
      <alignment horizontal="center" vertical="top" wrapText="1"/>
    </xf>
    <xf numFmtId="0" fontId="0" fillId="0" borderId="17" xfId="0" applyFill="1" applyBorder="1" applyAlignment="1">
      <alignment horizontal="center" vertical="center"/>
    </xf>
    <xf numFmtId="164" fontId="0" fillId="0" borderId="17" xfId="0" applyNumberFormat="1" applyFill="1" applyBorder="1" applyAlignment="1">
      <alignment horizontal="center" vertical="center"/>
    </xf>
    <xf numFmtId="0" fontId="5" fillId="0" borderId="36" xfId="0" applyFont="1" applyFill="1" applyBorder="1" applyAlignment="1">
      <alignment horizontal="center" vertical="top" wrapText="1"/>
    </xf>
    <xf numFmtId="0" fontId="3" fillId="0" borderId="17" xfId="0" applyFont="1" applyFill="1" applyBorder="1" applyAlignment="1">
      <alignment horizontal="center" vertical="center"/>
    </xf>
    <xf numFmtId="164" fontId="3" fillId="0" borderId="17" xfId="0" applyNumberFormat="1" applyFont="1" applyFill="1" applyBorder="1" applyAlignment="1">
      <alignment horizontal="center" vertical="center"/>
    </xf>
    <xf numFmtId="0" fontId="0" fillId="0" borderId="30" xfId="0" applyFill="1" applyBorder="1" applyAlignment="1">
      <alignment wrapText="1"/>
    </xf>
    <xf numFmtId="0" fontId="5" fillId="0" borderId="11" xfId="0" applyFont="1" applyFill="1" applyBorder="1" applyAlignment="1">
      <alignment horizontal="center" vertical="top" wrapText="1"/>
    </xf>
    <xf numFmtId="0" fontId="0" fillId="0" borderId="32" xfId="0" applyFill="1" applyBorder="1" applyAlignment="1">
      <alignment vertical="center" wrapText="1"/>
    </xf>
    <xf numFmtId="0" fontId="0" fillId="0" borderId="13"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30" xfId="0" applyFill="1" applyBorder="1" applyAlignment="1">
      <alignment vertical="center" wrapText="1"/>
    </xf>
    <xf numFmtId="0" fontId="0" fillId="0" borderId="11" xfId="0" applyFill="1" applyBorder="1" applyAlignment="1">
      <alignment horizontal="center" vertical="center" wrapText="1"/>
    </xf>
    <xf numFmtId="0" fontId="9" fillId="0" borderId="27" xfId="0" applyFont="1" applyFill="1" applyBorder="1" applyAlignment="1">
      <alignment horizontal="left"/>
    </xf>
    <xf numFmtId="0" fontId="0" fillId="0" borderId="6" xfId="0" applyBorder="1" applyAlignment="1">
      <alignment horizontal="left"/>
    </xf>
    <xf numFmtId="0" fontId="0" fillId="0" borderId="7" xfId="0" applyBorder="1"/>
    <xf numFmtId="165" fontId="0" fillId="0" borderId="7" xfId="0" applyNumberFormat="1" applyBorder="1" applyAlignment="1">
      <alignment horizontal="center"/>
    </xf>
    <xf numFmtId="165" fontId="0" fillId="0" borderId="8" xfId="0" applyNumberFormat="1" applyBorder="1" applyAlignment="1">
      <alignment horizontal="center"/>
    </xf>
    <xf numFmtId="0" fontId="0" fillId="0" borderId="14" xfId="0" applyBorder="1" applyAlignment="1">
      <alignment horizontal="left"/>
    </xf>
    <xf numFmtId="0" fontId="0" fillId="0" borderId="12" xfId="0" applyBorder="1"/>
    <xf numFmtId="165" fontId="0" fillId="0" borderId="12" xfId="0" applyNumberFormat="1" applyBorder="1" applyAlignment="1">
      <alignment horizontal="center"/>
    </xf>
    <xf numFmtId="165" fontId="0" fillId="0" borderId="13" xfId="0" applyNumberFormat="1" applyBorder="1" applyAlignment="1">
      <alignment horizontal="center"/>
    </xf>
    <xf numFmtId="0" fontId="0" fillId="0" borderId="9" xfId="0" applyBorder="1" applyAlignment="1">
      <alignment horizontal="left"/>
    </xf>
    <xf numFmtId="0" fontId="0" fillId="0" borderId="10" xfId="0" applyBorder="1"/>
    <xf numFmtId="165" fontId="0" fillId="0" borderId="10" xfId="0" applyNumberFormat="1" applyBorder="1" applyAlignment="1">
      <alignment horizontal="center"/>
    </xf>
    <xf numFmtId="165" fontId="0" fillId="0" borderId="11" xfId="0" applyNumberFormat="1" applyBorder="1" applyAlignment="1">
      <alignment horizontal="center"/>
    </xf>
    <xf numFmtId="0" fontId="0" fillId="0" borderId="0" xfId="0" applyAlignment="1">
      <alignment horizontal="left" vertical="center" wrapText="1"/>
    </xf>
    <xf numFmtId="14" fontId="0" fillId="0" borderId="22" xfId="0" applyNumberFormat="1" applyBorder="1" applyAlignment="1">
      <alignment horizontal="left"/>
    </xf>
    <xf numFmtId="0" fontId="0" fillId="2" borderId="6"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4" xfId="0" applyFill="1" applyBorder="1" applyAlignment="1">
      <alignment horizontal="center" vertical="center"/>
    </xf>
    <xf numFmtId="0" fontId="0" fillId="2" borderId="9" xfId="0" applyFill="1" applyBorder="1" applyAlignment="1">
      <alignment horizontal="center" vertical="center"/>
    </xf>
    <xf numFmtId="0" fontId="0" fillId="0" borderId="37"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9" xfId="0" applyFill="1" applyBorder="1" applyAlignment="1">
      <alignment horizontal="center" vertical="center" wrapText="1"/>
    </xf>
    <xf numFmtId="0" fontId="2" fillId="0" borderId="0" xfId="0" applyFont="1" applyAlignment="1">
      <alignment horizontal="center"/>
    </xf>
    <xf numFmtId="0" fontId="0" fillId="2" borderId="25" xfId="0" applyFill="1" applyBorder="1" applyAlignment="1">
      <alignment horizontal="center" vertical="center" wrapText="1"/>
    </xf>
    <xf numFmtId="0" fontId="0" fillId="0" borderId="35" xfId="0" applyFill="1" applyBorder="1" applyAlignment="1">
      <alignment horizontal="center" vertical="center" wrapText="1"/>
    </xf>
    <xf numFmtId="0" fontId="2" fillId="0" borderId="27" xfId="0" applyFont="1" applyBorder="1" applyAlignment="1">
      <alignment horizontal="left"/>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1 Speed</c:v>
          </c:tx>
          <c:spPr>
            <a:ln w="28575" cap="rnd">
              <a:noFill/>
              <a:round/>
            </a:ln>
            <a:effectLst/>
          </c:spPr>
          <c:marker>
            <c:symbol val="square"/>
            <c:size val="6"/>
            <c:spPr>
              <a:solidFill>
                <a:schemeClr val="accent1"/>
              </a:solidFill>
              <a:ln w="9525">
                <a:solidFill>
                  <a:schemeClr val="accent1"/>
                </a:solidFill>
              </a:ln>
              <a:effectLst/>
            </c:spPr>
          </c:marker>
          <c:trendline>
            <c:name>1 spd curve</c:name>
            <c:spPr>
              <a:ln w="19050" cap="rnd">
                <a:solidFill>
                  <a:schemeClr val="accent1"/>
                </a:solidFill>
                <a:prstDash val="sysDot"/>
              </a:ln>
              <a:effectLst/>
            </c:spPr>
            <c:trendlineType val="linear"/>
            <c:dispRSqr val="1"/>
            <c:dispEq val="1"/>
            <c:trendlineLbl>
              <c:layout>
                <c:manualLayout>
                  <c:x val="5.3794181977252845E-2"/>
                  <c:y val="0.29030547652131716"/>
                </c:manualLayout>
              </c:layout>
              <c:numFmt formatCode="General" sourceLinked="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IEERData_6to11Tons!$F$5:$F$46</c:f>
              <c:numCache>
                <c:formatCode>General</c:formatCode>
                <c:ptCount val="42"/>
                <c:pt idx="0">
                  <c:v>11</c:v>
                </c:pt>
                <c:pt idx="1">
                  <c:v>11</c:v>
                </c:pt>
                <c:pt idx="2">
                  <c:v>11.2</c:v>
                </c:pt>
                <c:pt idx="3">
                  <c:v>11.5</c:v>
                </c:pt>
                <c:pt idx="4">
                  <c:v>11</c:v>
                </c:pt>
                <c:pt idx="5">
                  <c:v>11.3</c:v>
                </c:pt>
                <c:pt idx="6">
                  <c:v>11.2</c:v>
                </c:pt>
                <c:pt idx="7">
                  <c:v>11</c:v>
                </c:pt>
                <c:pt idx="8">
                  <c:v>11</c:v>
                </c:pt>
                <c:pt idx="9">
                  <c:v>11</c:v>
                </c:pt>
                <c:pt idx="10">
                  <c:v>11</c:v>
                </c:pt>
                <c:pt idx="11">
                  <c:v>11</c:v>
                </c:pt>
                <c:pt idx="12">
                  <c:v>11</c:v>
                </c:pt>
                <c:pt idx="13">
                  <c:v>11.2</c:v>
                </c:pt>
                <c:pt idx="14">
                  <c:v>11.2</c:v>
                </c:pt>
                <c:pt idx="15">
                  <c:v>11.2</c:v>
                </c:pt>
                <c:pt idx="16">
                  <c:v>11.2</c:v>
                </c:pt>
                <c:pt idx="17">
                  <c:v>11.2</c:v>
                </c:pt>
                <c:pt idx="18">
                  <c:v>11.2</c:v>
                </c:pt>
                <c:pt idx="19">
                  <c:v>11.2</c:v>
                </c:pt>
                <c:pt idx="20">
                  <c:v>11.2</c:v>
                </c:pt>
                <c:pt idx="21">
                  <c:v>11.2</c:v>
                </c:pt>
                <c:pt idx="22">
                  <c:v>11.2</c:v>
                </c:pt>
                <c:pt idx="23">
                  <c:v>11.2</c:v>
                </c:pt>
                <c:pt idx="24">
                  <c:v>12</c:v>
                </c:pt>
                <c:pt idx="25">
                  <c:v>12</c:v>
                </c:pt>
                <c:pt idx="26">
                  <c:v>12</c:v>
                </c:pt>
                <c:pt idx="27">
                  <c:v>12.2</c:v>
                </c:pt>
                <c:pt idx="28">
                  <c:v>12.2</c:v>
                </c:pt>
                <c:pt idx="29">
                  <c:v>12.2</c:v>
                </c:pt>
                <c:pt idx="30">
                  <c:v>12.2</c:v>
                </c:pt>
                <c:pt idx="31">
                  <c:v>12</c:v>
                </c:pt>
                <c:pt idx="32">
                  <c:v>12.5</c:v>
                </c:pt>
                <c:pt idx="33">
                  <c:v>12</c:v>
                </c:pt>
                <c:pt idx="34">
                  <c:v>12</c:v>
                </c:pt>
                <c:pt idx="35">
                  <c:v>12.4</c:v>
                </c:pt>
                <c:pt idx="36">
                  <c:v>12.2</c:v>
                </c:pt>
                <c:pt idx="37">
                  <c:v>12.7</c:v>
                </c:pt>
                <c:pt idx="38">
                  <c:v>12.5</c:v>
                </c:pt>
                <c:pt idx="39">
                  <c:v>12.5</c:v>
                </c:pt>
                <c:pt idx="40">
                  <c:v>13</c:v>
                </c:pt>
                <c:pt idx="41">
                  <c:v>11.7</c:v>
                </c:pt>
              </c:numCache>
            </c:numRef>
          </c:xVal>
          <c:yVal>
            <c:numRef>
              <c:f>IEERData_6to11Tons!$G$5:$G$46</c:f>
              <c:numCache>
                <c:formatCode>General</c:formatCode>
                <c:ptCount val="42"/>
                <c:pt idx="0">
                  <c:v>10.8</c:v>
                </c:pt>
                <c:pt idx="1">
                  <c:v>11.5</c:v>
                </c:pt>
                <c:pt idx="2">
                  <c:v>11.6</c:v>
                </c:pt>
                <c:pt idx="3">
                  <c:v>11.6</c:v>
                </c:pt>
                <c:pt idx="4">
                  <c:v>11.7</c:v>
                </c:pt>
                <c:pt idx="5">
                  <c:v>11.8</c:v>
                </c:pt>
                <c:pt idx="6">
                  <c:v>11.8</c:v>
                </c:pt>
                <c:pt idx="7">
                  <c:v>11.8</c:v>
                </c:pt>
                <c:pt idx="8">
                  <c:v>11.8</c:v>
                </c:pt>
                <c:pt idx="9">
                  <c:v>11.8</c:v>
                </c:pt>
                <c:pt idx="10">
                  <c:v>11.8</c:v>
                </c:pt>
                <c:pt idx="11">
                  <c:v>11.8</c:v>
                </c:pt>
                <c:pt idx="12">
                  <c:v>11.9</c:v>
                </c:pt>
                <c:pt idx="13">
                  <c:v>11.9</c:v>
                </c:pt>
                <c:pt idx="14">
                  <c:v>11.9</c:v>
                </c:pt>
                <c:pt idx="15">
                  <c:v>11.9</c:v>
                </c:pt>
                <c:pt idx="16">
                  <c:v>11.9</c:v>
                </c:pt>
                <c:pt idx="17">
                  <c:v>11.9</c:v>
                </c:pt>
                <c:pt idx="18">
                  <c:v>12</c:v>
                </c:pt>
                <c:pt idx="19">
                  <c:v>12</c:v>
                </c:pt>
                <c:pt idx="20">
                  <c:v>12</c:v>
                </c:pt>
                <c:pt idx="21">
                  <c:v>12.1</c:v>
                </c:pt>
                <c:pt idx="22">
                  <c:v>12.1</c:v>
                </c:pt>
                <c:pt idx="23">
                  <c:v>12.2</c:v>
                </c:pt>
                <c:pt idx="24">
                  <c:v>12.4</c:v>
                </c:pt>
                <c:pt idx="25">
                  <c:v>12.4</c:v>
                </c:pt>
                <c:pt idx="26">
                  <c:v>12.6</c:v>
                </c:pt>
                <c:pt idx="27">
                  <c:v>12.6</c:v>
                </c:pt>
                <c:pt idx="28">
                  <c:v>12.8</c:v>
                </c:pt>
                <c:pt idx="29">
                  <c:v>12.9</c:v>
                </c:pt>
                <c:pt idx="30">
                  <c:v>13</c:v>
                </c:pt>
                <c:pt idx="31">
                  <c:v>13</c:v>
                </c:pt>
                <c:pt idx="32">
                  <c:v>13</c:v>
                </c:pt>
                <c:pt idx="33">
                  <c:v>13</c:v>
                </c:pt>
                <c:pt idx="34">
                  <c:v>13</c:v>
                </c:pt>
                <c:pt idx="35">
                  <c:v>13.4</c:v>
                </c:pt>
                <c:pt idx="36">
                  <c:v>13.4</c:v>
                </c:pt>
                <c:pt idx="37">
                  <c:v>13.5</c:v>
                </c:pt>
                <c:pt idx="38">
                  <c:v>13.5</c:v>
                </c:pt>
                <c:pt idx="39">
                  <c:v>13.8</c:v>
                </c:pt>
                <c:pt idx="40">
                  <c:v>14</c:v>
                </c:pt>
                <c:pt idx="41">
                  <c:v>11.8</c:v>
                </c:pt>
              </c:numCache>
            </c:numRef>
          </c:yVal>
          <c:smooth val="0"/>
        </c:ser>
        <c:ser>
          <c:idx val="1"/>
          <c:order val="1"/>
          <c:tx>
            <c:v>2 Speed</c:v>
          </c:tx>
          <c:spPr>
            <a:ln w="25400" cap="rnd">
              <a:noFill/>
              <a:round/>
            </a:ln>
            <a:effectLst/>
          </c:spPr>
          <c:marker>
            <c:symbol val="circle"/>
            <c:size val="6"/>
            <c:spPr>
              <a:solidFill>
                <a:schemeClr val="accent2"/>
              </a:solidFill>
              <a:ln w="9525">
                <a:solidFill>
                  <a:schemeClr val="accent2"/>
                </a:solidFill>
              </a:ln>
              <a:effectLst/>
            </c:spPr>
          </c:marker>
          <c:trendline>
            <c:name>2 spd curve</c:name>
            <c:spPr>
              <a:ln w="19050" cap="rnd">
                <a:solidFill>
                  <a:schemeClr val="accent2"/>
                </a:solidFill>
                <a:prstDash val="sysDot"/>
              </a:ln>
              <a:effectLst/>
            </c:spPr>
            <c:trendlineType val="linear"/>
            <c:dispRSqr val="1"/>
            <c:dispEq val="1"/>
            <c:trendlineLbl>
              <c:layout>
                <c:manualLayout>
                  <c:x val="-0.24852537182852144"/>
                  <c:y val="-9.7121389238109937E-2"/>
                </c:manualLayout>
              </c:layout>
              <c:numFmt formatCode="General" sourceLinked="0"/>
              <c:spPr>
                <a:solidFill>
                  <a:schemeClr val="bg1"/>
                </a:solidFill>
                <a:ln>
                  <a:solidFill>
                    <a:srgbClr val="C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IEERData_6to11Tons!$F$49:$F$65</c:f>
              <c:numCache>
                <c:formatCode>General</c:formatCode>
                <c:ptCount val="17"/>
                <c:pt idx="0">
                  <c:v>11</c:v>
                </c:pt>
                <c:pt idx="1">
                  <c:v>11</c:v>
                </c:pt>
                <c:pt idx="2">
                  <c:v>12</c:v>
                </c:pt>
                <c:pt idx="3">
                  <c:v>12.5</c:v>
                </c:pt>
                <c:pt idx="4">
                  <c:v>12.2</c:v>
                </c:pt>
                <c:pt idx="5">
                  <c:v>11.2</c:v>
                </c:pt>
                <c:pt idx="6">
                  <c:v>11.2</c:v>
                </c:pt>
                <c:pt idx="7">
                  <c:v>11.2</c:v>
                </c:pt>
                <c:pt idx="8">
                  <c:v>11</c:v>
                </c:pt>
                <c:pt idx="9">
                  <c:v>11.5</c:v>
                </c:pt>
                <c:pt idx="10">
                  <c:v>11.7</c:v>
                </c:pt>
                <c:pt idx="11">
                  <c:v>11.2</c:v>
                </c:pt>
                <c:pt idx="12">
                  <c:v>11.2</c:v>
                </c:pt>
                <c:pt idx="13">
                  <c:v>11.2</c:v>
                </c:pt>
                <c:pt idx="14">
                  <c:v>11.2</c:v>
                </c:pt>
                <c:pt idx="15">
                  <c:v>12.5</c:v>
                </c:pt>
                <c:pt idx="16">
                  <c:v>13</c:v>
                </c:pt>
              </c:numCache>
            </c:numRef>
          </c:xVal>
          <c:yVal>
            <c:numRef>
              <c:f>IEERData_6to11Tons!$H$49:$H$65</c:f>
              <c:numCache>
                <c:formatCode>General</c:formatCode>
                <c:ptCount val="17"/>
                <c:pt idx="0">
                  <c:v>13</c:v>
                </c:pt>
                <c:pt idx="1">
                  <c:v>13.5</c:v>
                </c:pt>
                <c:pt idx="2">
                  <c:v>13.8</c:v>
                </c:pt>
                <c:pt idx="3">
                  <c:v>14</c:v>
                </c:pt>
                <c:pt idx="4">
                  <c:v>14</c:v>
                </c:pt>
                <c:pt idx="5">
                  <c:v>14.4</c:v>
                </c:pt>
                <c:pt idx="6">
                  <c:v>14.4</c:v>
                </c:pt>
                <c:pt idx="7">
                  <c:v>14.4</c:v>
                </c:pt>
                <c:pt idx="8">
                  <c:v>14.4</c:v>
                </c:pt>
                <c:pt idx="9">
                  <c:v>14.4</c:v>
                </c:pt>
                <c:pt idx="10">
                  <c:v>14.4</c:v>
                </c:pt>
                <c:pt idx="11">
                  <c:v>14.5</c:v>
                </c:pt>
                <c:pt idx="12">
                  <c:v>14.5</c:v>
                </c:pt>
                <c:pt idx="13">
                  <c:v>14.6</c:v>
                </c:pt>
                <c:pt idx="14">
                  <c:v>14.8</c:v>
                </c:pt>
                <c:pt idx="15">
                  <c:v>15.6</c:v>
                </c:pt>
                <c:pt idx="16">
                  <c:v>15.8</c:v>
                </c:pt>
              </c:numCache>
            </c:numRef>
          </c:yVal>
          <c:smooth val="0"/>
        </c:ser>
        <c:dLbls>
          <c:showLegendKey val="0"/>
          <c:showVal val="0"/>
          <c:showCatName val="0"/>
          <c:showSerName val="0"/>
          <c:showPercent val="0"/>
          <c:showBubbleSize val="0"/>
        </c:dLbls>
        <c:axId val="1080550520"/>
        <c:axId val="1080550912"/>
      </c:scatterChart>
      <c:valAx>
        <c:axId val="10805505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Rated EER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550912"/>
        <c:crosses val="autoZero"/>
        <c:crossBetween val="midCat"/>
      </c:valAx>
      <c:valAx>
        <c:axId val="1080550912"/>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Rated IEER</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550520"/>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1 Speed</c:v>
          </c:tx>
          <c:spPr>
            <a:ln w="28575" cap="rnd">
              <a:noFill/>
              <a:round/>
            </a:ln>
            <a:effectLst/>
          </c:spPr>
          <c:marker>
            <c:symbol val="square"/>
            <c:size val="6"/>
            <c:spPr>
              <a:solidFill>
                <a:schemeClr val="accent1"/>
              </a:solidFill>
              <a:ln w="9525">
                <a:solidFill>
                  <a:schemeClr val="accent1"/>
                </a:solidFill>
              </a:ln>
              <a:effectLst/>
            </c:spPr>
          </c:marker>
          <c:trendline>
            <c:name>1 spd curve</c:name>
            <c:spPr>
              <a:ln w="19050" cap="rnd">
                <a:solidFill>
                  <a:schemeClr val="accent1"/>
                </a:solidFill>
                <a:prstDash val="sysDot"/>
              </a:ln>
              <a:effectLst/>
            </c:spPr>
            <c:trendlineType val="linear"/>
            <c:dispRSqr val="1"/>
            <c:dispEq val="1"/>
            <c:trendlineLbl>
              <c:layout>
                <c:manualLayout>
                  <c:x val="5.3794181977252845E-2"/>
                  <c:y val="0.29030547652131716"/>
                </c:manualLayout>
              </c:layout>
              <c:numFmt formatCode="General" sourceLinked="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IEERData_12to19Tons!$F$5:$F$33</c:f>
              <c:numCache>
                <c:formatCode>General</c:formatCode>
                <c:ptCount val="29"/>
                <c:pt idx="0">
                  <c:v>11</c:v>
                </c:pt>
                <c:pt idx="1">
                  <c:v>10.5</c:v>
                </c:pt>
                <c:pt idx="2">
                  <c:v>11.1</c:v>
                </c:pt>
                <c:pt idx="3">
                  <c:v>10</c:v>
                </c:pt>
                <c:pt idx="4">
                  <c:v>10.8</c:v>
                </c:pt>
                <c:pt idx="5">
                  <c:v>10.8</c:v>
                </c:pt>
                <c:pt idx="6">
                  <c:v>10.9</c:v>
                </c:pt>
                <c:pt idx="7">
                  <c:v>11</c:v>
                </c:pt>
                <c:pt idx="8">
                  <c:v>11</c:v>
                </c:pt>
                <c:pt idx="9">
                  <c:v>10.1</c:v>
                </c:pt>
                <c:pt idx="10">
                  <c:v>11.1</c:v>
                </c:pt>
                <c:pt idx="11">
                  <c:v>11.1</c:v>
                </c:pt>
                <c:pt idx="12">
                  <c:v>11.4</c:v>
                </c:pt>
                <c:pt idx="13">
                  <c:v>11.5</c:v>
                </c:pt>
                <c:pt idx="14">
                  <c:v>10.3</c:v>
                </c:pt>
                <c:pt idx="15">
                  <c:v>11</c:v>
                </c:pt>
                <c:pt idx="16">
                  <c:v>10.8</c:v>
                </c:pt>
                <c:pt idx="17">
                  <c:v>11</c:v>
                </c:pt>
                <c:pt idx="18">
                  <c:v>11.1</c:v>
                </c:pt>
                <c:pt idx="19">
                  <c:v>11.1</c:v>
                </c:pt>
                <c:pt idx="20">
                  <c:v>11.6</c:v>
                </c:pt>
                <c:pt idx="21">
                  <c:v>12</c:v>
                </c:pt>
                <c:pt idx="22">
                  <c:v>11.5</c:v>
                </c:pt>
                <c:pt idx="23">
                  <c:v>12</c:v>
                </c:pt>
                <c:pt idx="24">
                  <c:v>12</c:v>
                </c:pt>
                <c:pt idx="25">
                  <c:v>12</c:v>
                </c:pt>
                <c:pt idx="26">
                  <c:v>12</c:v>
                </c:pt>
                <c:pt idx="27">
                  <c:v>12.4</c:v>
                </c:pt>
                <c:pt idx="28">
                  <c:v>12.6</c:v>
                </c:pt>
              </c:numCache>
            </c:numRef>
          </c:xVal>
          <c:yVal>
            <c:numRef>
              <c:f>IEERData_12to19Tons!$G$5:$G$33</c:f>
              <c:numCache>
                <c:formatCode>General</c:formatCode>
                <c:ptCount val="29"/>
                <c:pt idx="0">
                  <c:v>10.8</c:v>
                </c:pt>
                <c:pt idx="1">
                  <c:v>10.5</c:v>
                </c:pt>
                <c:pt idx="2">
                  <c:v>10.8</c:v>
                </c:pt>
                <c:pt idx="3">
                  <c:v>10.8</c:v>
                </c:pt>
                <c:pt idx="4">
                  <c:v>11</c:v>
                </c:pt>
                <c:pt idx="5">
                  <c:v>11</c:v>
                </c:pt>
                <c:pt idx="6">
                  <c:v>11.1</c:v>
                </c:pt>
                <c:pt idx="7">
                  <c:v>11.1</c:v>
                </c:pt>
                <c:pt idx="8">
                  <c:v>11.4</c:v>
                </c:pt>
                <c:pt idx="9">
                  <c:v>11.4</c:v>
                </c:pt>
                <c:pt idx="10">
                  <c:v>11.4</c:v>
                </c:pt>
                <c:pt idx="11">
                  <c:v>11.4</c:v>
                </c:pt>
                <c:pt idx="12">
                  <c:v>11.6</c:v>
                </c:pt>
                <c:pt idx="13">
                  <c:v>11.6</c:v>
                </c:pt>
                <c:pt idx="14">
                  <c:v>11.7</c:v>
                </c:pt>
                <c:pt idx="15">
                  <c:v>11.9</c:v>
                </c:pt>
                <c:pt idx="16">
                  <c:v>12</c:v>
                </c:pt>
                <c:pt idx="17">
                  <c:v>12.1</c:v>
                </c:pt>
                <c:pt idx="18">
                  <c:v>12.4</c:v>
                </c:pt>
                <c:pt idx="19">
                  <c:v>12.4</c:v>
                </c:pt>
                <c:pt idx="20">
                  <c:v>12.6</c:v>
                </c:pt>
                <c:pt idx="21">
                  <c:v>13</c:v>
                </c:pt>
                <c:pt idx="22">
                  <c:v>13</c:v>
                </c:pt>
                <c:pt idx="23">
                  <c:v>13.2</c:v>
                </c:pt>
                <c:pt idx="24">
                  <c:v>13.4</c:v>
                </c:pt>
                <c:pt idx="25">
                  <c:v>13.5</c:v>
                </c:pt>
                <c:pt idx="26">
                  <c:v>13.6</c:v>
                </c:pt>
                <c:pt idx="27">
                  <c:v>14</c:v>
                </c:pt>
                <c:pt idx="28">
                  <c:v>14.2</c:v>
                </c:pt>
              </c:numCache>
            </c:numRef>
          </c:yVal>
          <c:smooth val="0"/>
        </c:ser>
        <c:ser>
          <c:idx val="1"/>
          <c:order val="1"/>
          <c:tx>
            <c:v>2 Speed</c:v>
          </c:tx>
          <c:spPr>
            <a:ln w="25400" cap="rnd">
              <a:noFill/>
              <a:round/>
            </a:ln>
            <a:effectLst/>
          </c:spPr>
          <c:marker>
            <c:symbol val="circle"/>
            <c:size val="6"/>
            <c:spPr>
              <a:solidFill>
                <a:schemeClr val="accent2"/>
              </a:solidFill>
              <a:ln w="9525">
                <a:solidFill>
                  <a:schemeClr val="accent2"/>
                </a:solidFill>
              </a:ln>
              <a:effectLst/>
            </c:spPr>
          </c:marker>
          <c:trendline>
            <c:name>2 spd curve</c:name>
            <c:spPr>
              <a:ln w="19050" cap="rnd">
                <a:solidFill>
                  <a:schemeClr val="accent2"/>
                </a:solidFill>
                <a:prstDash val="sysDot"/>
              </a:ln>
              <a:effectLst/>
            </c:spPr>
            <c:trendlineType val="linear"/>
            <c:dispRSqr val="1"/>
            <c:dispEq val="1"/>
            <c:trendlineLbl>
              <c:layout>
                <c:manualLayout>
                  <c:x val="-0.36396566054243218"/>
                  <c:y val="-3.7168305493423384E-2"/>
                </c:manualLayout>
              </c:layout>
              <c:numFmt formatCode="General" sourceLinked="0"/>
              <c:spPr>
                <a:solidFill>
                  <a:schemeClr val="bg1"/>
                </a:solidFill>
                <a:ln>
                  <a:solidFill>
                    <a:srgbClr val="C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IEERData_12to19Tons!$F$36:$F$52</c:f>
              <c:numCache>
                <c:formatCode>General</c:formatCode>
                <c:ptCount val="17"/>
                <c:pt idx="0">
                  <c:v>10.3</c:v>
                </c:pt>
                <c:pt idx="1">
                  <c:v>11</c:v>
                </c:pt>
                <c:pt idx="2">
                  <c:v>10.8</c:v>
                </c:pt>
                <c:pt idx="3">
                  <c:v>10.8</c:v>
                </c:pt>
                <c:pt idx="4">
                  <c:v>10.8</c:v>
                </c:pt>
                <c:pt idx="5">
                  <c:v>11</c:v>
                </c:pt>
                <c:pt idx="6">
                  <c:v>12</c:v>
                </c:pt>
                <c:pt idx="7">
                  <c:v>12</c:v>
                </c:pt>
                <c:pt idx="8">
                  <c:v>12</c:v>
                </c:pt>
                <c:pt idx="9">
                  <c:v>11.1</c:v>
                </c:pt>
                <c:pt idx="10">
                  <c:v>11.6</c:v>
                </c:pt>
                <c:pt idx="11">
                  <c:v>12</c:v>
                </c:pt>
                <c:pt idx="12">
                  <c:v>11.1</c:v>
                </c:pt>
                <c:pt idx="13">
                  <c:v>11.1</c:v>
                </c:pt>
                <c:pt idx="14">
                  <c:v>11.1</c:v>
                </c:pt>
                <c:pt idx="15">
                  <c:v>11.1</c:v>
                </c:pt>
                <c:pt idx="16">
                  <c:v>12.6</c:v>
                </c:pt>
              </c:numCache>
            </c:numRef>
          </c:xVal>
          <c:yVal>
            <c:numRef>
              <c:f>IEERData_12to19Tons!$H$36:$H$52</c:f>
              <c:numCache>
                <c:formatCode>General</c:formatCode>
                <c:ptCount val="17"/>
                <c:pt idx="0">
                  <c:v>11.8</c:v>
                </c:pt>
                <c:pt idx="1">
                  <c:v>12</c:v>
                </c:pt>
                <c:pt idx="2">
                  <c:v>12.8</c:v>
                </c:pt>
                <c:pt idx="3">
                  <c:v>13</c:v>
                </c:pt>
                <c:pt idx="4">
                  <c:v>13.1</c:v>
                </c:pt>
                <c:pt idx="5">
                  <c:v>13.5</c:v>
                </c:pt>
                <c:pt idx="6">
                  <c:v>13.7</c:v>
                </c:pt>
                <c:pt idx="7">
                  <c:v>14</c:v>
                </c:pt>
                <c:pt idx="8">
                  <c:v>14.1</c:v>
                </c:pt>
                <c:pt idx="9">
                  <c:v>14.4</c:v>
                </c:pt>
                <c:pt idx="10">
                  <c:v>14.5</c:v>
                </c:pt>
                <c:pt idx="11">
                  <c:v>14.5</c:v>
                </c:pt>
                <c:pt idx="12">
                  <c:v>14.6</c:v>
                </c:pt>
                <c:pt idx="13">
                  <c:v>14.6</c:v>
                </c:pt>
                <c:pt idx="14">
                  <c:v>14.8</c:v>
                </c:pt>
                <c:pt idx="15">
                  <c:v>14.8</c:v>
                </c:pt>
                <c:pt idx="16">
                  <c:v>16.600000000000001</c:v>
                </c:pt>
              </c:numCache>
            </c:numRef>
          </c:yVal>
          <c:smooth val="0"/>
        </c:ser>
        <c:dLbls>
          <c:showLegendKey val="0"/>
          <c:showVal val="0"/>
          <c:showCatName val="0"/>
          <c:showSerName val="0"/>
          <c:showPercent val="0"/>
          <c:showBubbleSize val="0"/>
        </c:dLbls>
        <c:axId val="1080551696"/>
        <c:axId val="1080552088"/>
      </c:scatterChart>
      <c:valAx>
        <c:axId val="1080551696"/>
        <c:scaling>
          <c:orientation val="minMax"/>
          <c:min val="9.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Rated EER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552088"/>
        <c:crosses val="autoZero"/>
        <c:crossBetween val="midCat"/>
      </c:valAx>
      <c:valAx>
        <c:axId val="1080552088"/>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Rated IEER</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55169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1 Speed</c:v>
          </c:tx>
          <c:spPr>
            <a:ln w="28575" cap="rnd">
              <a:noFill/>
              <a:round/>
            </a:ln>
            <a:effectLst/>
          </c:spPr>
          <c:marker>
            <c:symbol val="square"/>
            <c:size val="6"/>
            <c:spPr>
              <a:solidFill>
                <a:schemeClr val="accent1"/>
              </a:solidFill>
              <a:ln w="9525">
                <a:solidFill>
                  <a:schemeClr val="accent1"/>
                </a:solidFill>
              </a:ln>
              <a:effectLst/>
            </c:spPr>
          </c:marker>
          <c:trendline>
            <c:name>1 spd curve</c:name>
            <c:spPr>
              <a:ln w="19050" cap="rnd">
                <a:solidFill>
                  <a:schemeClr val="accent1"/>
                </a:solidFill>
                <a:prstDash val="sysDot"/>
              </a:ln>
              <a:effectLst/>
            </c:spPr>
            <c:trendlineType val="linear"/>
            <c:dispRSqr val="1"/>
            <c:dispEq val="1"/>
            <c:trendlineLbl>
              <c:layout>
                <c:manualLayout>
                  <c:x val="5.3794181977252845E-2"/>
                  <c:y val="0.29030547652131716"/>
                </c:manualLayout>
              </c:layout>
              <c:numFmt formatCode="General" sourceLinked="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IEERData_20to65Tons!$F$5:$F$22</c:f>
              <c:numCache>
                <c:formatCode>General</c:formatCode>
                <c:ptCount val="18"/>
                <c:pt idx="0">
                  <c:v>10.199999999999999</c:v>
                </c:pt>
                <c:pt idx="1">
                  <c:v>10.1</c:v>
                </c:pt>
                <c:pt idx="2">
                  <c:v>10.1</c:v>
                </c:pt>
                <c:pt idx="3">
                  <c:v>10.3</c:v>
                </c:pt>
                <c:pt idx="4">
                  <c:v>10</c:v>
                </c:pt>
                <c:pt idx="5">
                  <c:v>10</c:v>
                </c:pt>
                <c:pt idx="6">
                  <c:v>9.8000000000000007</c:v>
                </c:pt>
                <c:pt idx="7">
                  <c:v>10</c:v>
                </c:pt>
                <c:pt idx="8">
                  <c:v>9.8000000000000007</c:v>
                </c:pt>
                <c:pt idx="9">
                  <c:v>10</c:v>
                </c:pt>
                <c:pt idx="10">
                  <c:v>10.5</c:v>
                </c:pt>
                <c:pt idx="11">
                  <c:v>10.5</c:v>
                </c:pt>
                <c:pt idx="12">
                  <c:v>10.6</c:v>
                </c:pt>
                <c:pt idx="13">
                  <c:v>10.8</c:v>
                </c:pt>
                <c:pt idx="14">
                  <c:v>10.8</c:v>
                </c:pt>
                <c:pt idx="15">
                  <c:v>10.8</c:v>
                </c:pt>
                <c:pt idx="16">
                  <c:v>11.6</c:v>
                </c:pt>
                <c:pt idx="17">
                  <c:v>11.8</c:v>
                </c:pt>
              </c:numCache>
            </c:numRef>
          </c:xVal>
          <c:yVal>
            <c:numRef>
              <c:f>IEERData_20to65Tons!$G$5:$G$22</c:f>
              <c:numCache>
                <c:formatCode>General</c:formatCode>
                <c:ptCount val="18"/>
                <c:pt idx="0">
                  <c:v>11.4</c:v>
                </c:pt>
                <c:pt idx="1">
                  <c:v>11.1</c:v>
                </c:pt>
                <c:pt idx="2">
                  <c:v>11.1</c:v>
                </c:pt>
                <c:pt idx="3">
                  <c:v>11</c:v>
                </c:pt>
                <c:pt idx="4">
                  <c:v>10.5</c:v>
                </c:pt>
                <c:pt idx="5">
                  <c:v>10.5</c:v>
                </c:pt>
                <c:pt idx="6">
                  <c:v>10.3</c:v>
                </c:pt>
                <c:pt idx="7">
                  <c:v>10.3</c:v>
                </c:pt>
                <c:pt idx="8">
                  <c:v>10.1</c:v>
                </c:pt>
                <c:pt idx="9">
                  <c:v>10.199999999999999</c:v>
                </c:pt>
                <c:pt idx="10">
                  <c:v>11.2</c:v>
                </c:pt>
                <c:pt idx="11">
                  <c:v>11.5</c:v>
                </c:pt>
                <c:pt idx="12">
                  <c:v>11.5</c:v>
                </c:pt>
                <c:pt idx="13">
                  <c:v>11.3</c:v>
                </c:pt>
                <c:pt idx="14">
                  <c:v>11.5</c:v>
                </c:pt>
                <c:pt idx="15">
                  <c:v>12</c:v>
                </c:pt>
                <c:pt idx="16">
                  <c:v>12.5</c:v>
                </c:pt>
                <c:pt idx="17">
                  <c:v>12.5</c:v>
                </c:pt>
              </c:numCache>
            </c:numRef>
          </c:yVal>
          <c:smooth val="0"/>
        </c:ser>
        <c:ser>
          <c:idx val="1"/>
          <c:order val="1"/>
          <c:tx>
            <c:v>2 Speed</c:v>
          </c:tx>
          <c:spPr>
            <a:ln w="25400" cap="rnd">
              <a:noFill/>
              <a:round/>
            </a:ln>
            <a:effectLst/>
          </c:spPr>
          <c:marker>
            <c:symbol val="circle"/>
            <c:size val="6"/>
            <c:spPr>
              <a:solidFill>
                <a:schemeClr val="accent2"/>
              </a:solidFill>
              <a:ln w="9525">
                <a:solidFill>
                  <a:schemeClr val="accent2"/>
                </a:solidFill>
              </a:ln>
              <a:effectLst/>
            </c:spPr>
          </c:marker>
          <c:trendline>
            <c:name>2 spd curve</c:name>
            <c:spPr>
              <a:ln w="19050" cap="rnd">
                <a:solidFill>
                  <a:schemeClr val="accent2"/>
                </a:solidFill>
                <a:prstDash val="sysDot"/>
              </a:ln>
              <a:effectLst/>
            </c:spPr>
            <c:trendlineType val="linear"/>
            <c:dispRSqr val="1"/>
            <c:dispEq val="1"/>
            <c:trendlineLbl>
              <c:layout>
                <c:manualLayout>
                  <c:x val="-0.43062707786526683"/>
                  <c:y val="-1.598503517453145E-2"/>
                </c:manualLayout>
              </c:layout>
              <c:numFmt formatCode="General" sourceLinked="0"/>
              <c:spPr>
                <a:solidFill>
                  <a:schemeClr val="bg1"/>
                </a:solidFill>
                <a:ln>
                  <a:solidFill>
                    <a:srgbClr val="C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IEERData_20to65Tons!$F$25:$F$58</c:f>
              <c:numCache>
                <c:formatCode>General</c:formatCode>
                <c:ptCount val="34"/>
                <c:pt idx="0">
                  <c:v>10</c:v>
                </c:pt>
                <c:pt idx="1">
                  <c:v>9.8000000000000007</c:v>
                </c:pt>
                <c:pt idx="2">
                  <c:v>10</c:v>
                </c:pt>
                <c:pt idx="3">
                  <c:v>9.8000000000000007</c:v>
                </c:pt>
                <c:pt idx="4">
                  <c:v>10</c:v>
                </c:pt>
                <c:pt idx="5">
                  <c:v>10</c:v>
                </c:pt>
                <c:pt idx="6">
                  <c:v>10.1</c:v>
                </c:pt>
                <c:pt idx="7">
                  <c:v>10.1</c:v>
                </c:pt>
                <c:pt idx="8">
                  <c:v>10.199999999999999</c:v>
                </c:pt>
                <c:pt idx="9">
                  <c:v>10.8</c:v>
                </c:pt>
                <c:pt idx="10">
                  <c:v>10.8</c:v>
                </c:pt>
                <c:pt idx="11">
                  <c:v>10.8</c:v>
                </c:pt>
                <c:pt idx="12">
                  <c:v>10.8</c:v>
                </c:pt>
                <c:pt idx="13">
                  <c:v>10.5</c:v>
                </c:pt>
                <c:pt idx="14">
                  <c:v>10.199999999999999</c:v>
                </c:pt>
                <c:pt idx="15">
                  <c:v>10.1</c:v>
                </c:pt>
                <c:pt idx="16">
                  <c:v>10.6</c:v>
                </c:pt>
                <c:pt idx="17">
                  <c:v>10.8</c:v>
                </c:pt>
                <c:pt idx="18">
                  <c:v>11.6</c:v>
                </c:pt>
                <c:pt idx="19">
                  <c:v>10.1</c:v>
                </c:pt>
                <c:pt idx="20">
                  <c:v>10.1</c:v>
                </c:pt>
                <c:pt idx="21">
                  <c:v>10.199999999999999</c:v>
                </c:pt>
                <c:pt idx="22">
                  <c:v>10</c:v>
                </c:pt>
                <c:pt idx="23">
                  <c:v>10</c:v>
                </c:pt>
                <c:pt idx="24">
                  <c:v>10.3</c:v>
                </c:pt>
                <c:pt idx="25">
                  <c:v>9.8000000000000007</c:v>
                </c:pt>
                <c:pt idx="26">
                  <c:v>10.1</c:v>
                </c:pt>
                <c:pt idx="27">
                  <c:v>10.1</c:v>
                </c:pt>
                <c:pt idx="28">
                  <c:v>10</c:v>
                </c:pt>
                <c:pt idx="29">
                  <c:v>10.1</c:v>
                </c:pt>
                <c:pt idx="30">
                  <c:v>10</c:v>
                </c:pt>
                <c:pt idx="31">
                  <c:v>9.9</c:v>
                </c:pt>
                <c:pt idx="32">
                  <c:v>10.199999999999999</c:v>
                </c:pt>
                <c:pt idx="33">
                  <c:v>11.8</c:v>
                </c:pt>
              </c:numCache>
            </c:numRef>
          </c:xVal>
          <c:yVal>
            <c:numRef>
              <c:f>IEERData_20to65Tons!$H$25:$H$58</c:f>
              <c:numCache>
                <c:formatCode>General</c:formatCode>
                <c:ptCount val="34"/>
                <c:pt idx="0">
                  <c:v>11</c:v>
                </c:pt>
                <c:pt idx="1">
                  <c:v>11</c:v>
                </c:pt>
                <c:pt idx="2">
                  <c:v>11</c:v>
                </c:pt>
                <c:pt idx="3">
                  <c:v>11</c:v>
                </c:pt>
                <c:pt idx="4">
                  <c:v>11</c:v>
                </c:pt>
                <c:pt idx="5">
                  <c:v>11.7</c:v>
                </c:pt>
                <c:pt idx="6">
                  <c:v>12.4</c:v>
                </c:pt>
                <c:pt idx="7">
                  <c:v>12.5</c:v>
                </c:pt>
                <c:pt idx="8">
                  <c:v>12.5</c:v>
                </c:pt>
                <c:pt idx="9">
                  <c:v>12.5</c:v>
                </c:pt>
                <c:pt idx="10">
                  <c:v>12.5</c:v>
                </c:pt>
                <c:pt idx="11">
                  <c:v>13</c:v>
                </c:pt>
                <c:pt idx="12">
                  <c:v>13</c:v>
                </c:pt>
                <c:pt idx="13">
                  <c:v>13.1</c:v>
                </c:pt>
                <c:pt idx="14">
                  <c:v>13.1</c:v>
                </c:pt>
                <c:pt idx="15">
                  <c:v>13.2</c:v>
                </c:pt>
                <c:pt idx="16">
                  <c:v>13.5</c:v>
                </c:pt>
                <c:pt idx="17">
                  <c:v>13.5</c:v>
                </c:pt>
                <c:pt idx="18">
                  <c:v>14.3</c:v>
                </c:pt>
                <c:pt idx="19">
                  <c:v>12.4</c:v>
                </c:pt>
                <c:pt idx="20">
                  <c:v>12.3</c:v>
                </c:pt>
                <c:pt idx="21">
                  <c:v>12.3</c:v>
                </c:pt>
                <c:pt idx="22">
                  <c:v>12.17</c:v>
                </c:pt>
                <c:pt idx="23">
                  <c:v>12</c:v>
                </c:pt>
                <c:pt idx="24">
                  <c:v>12.17</c:v>
                </c:pt>
                <c:pt idx="25">
                  <c:v>11.83</c:v>
                </c:pt>
                <c:pt idx="26">
                  <c:v>12</c:v>
                </c:pt>
                <c:pt idx="27">
                  <c:v>11.9</c:v>
                </c:pt>
                <c:pt idx="28">
                  <c:v>11.8</c:v>
                </c:pt>
                <c:pt idx="29">
                  <c:v>11.83</c:v>
                </c:pt>
                <c:pt idx="30">
                  <c:v>11.7</c:v>
                </c:pt>
                <c:pt idx="31">
                  <c:v>11.56</c:v>
                </c:pt>
                <c:pt idx="32">
                  <c:v>11.56</c:v>
                </c:pt>
                <c:pt idx="33">
                  <c:v>12.5</c:v>
                </c:pt>
              </c:numCache>
            </c:numRef>
          </c:yVal>
          <c:smooth val="0"/>
        </c:ser>
        <c:dLbls>
          <c:showLegendKey val="0"/>
          <c:showVal val="0"/>
          <c:showCatName val="0"/>
          <c:showSerName val="0"/>
          <c:showPercent val="0"/>
          <c:showBubbleSize val="0"/>
        </c:dLbls>
        <c:axId val="1080552872"/>
        <c:axId val="1080553264"/>
      </c:scatterChart>
      <c:valAx>
        <c:axId val="1080552872"/>
        <c:scaling>
          <c:orientation val="minMax"/>
          <c:min val="9.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Rated EER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553264"/>
        <c:crosses val="autoZero"/>
        <c:crossBetween val="midCat"/>
      </c:valAx>
      <c:valAx>
        <c:axId val="1080553264"/>
        <c:scaling>
          <c:orientation val="minMax"/>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Rated IEER</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055287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476250</xdr:colOff>
      <xdr:row>3</xdr:row>
      <xdr:rowOff>76199</xdr:rowOff>
    </xdr:from>
    <xdr:to>
      <xdr:col>16</xdr:col>
      <xdr:colOff>171450</xdr:colOff>
      <xdr:row>22</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476250</xdr:colOff>
      <xdr:row>3</xdr:row>
      <xdr:rowOff>76199</xdr:rowOff>
    </xdr:from>
    <xdr:to>
      <xdr:col>16</xdr:col>
      <xdr:colOff>171450</xdr:colOff>
      <xdr:row>22</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3</xdr:row>
      <xdr:rowOff>76199</xdr:rowOff>
    </xdr:from>
    <xdr:to>
      <xdr:col>16</xdr:col>
      <xdr:colOff>447675</xdr:colOff>
      <xdr:row>23</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3"/>
  <sheetViews>
    <sheetView tabSelected="1" workbookViewId="0">
      <selection activeCell="B12" sqref="B12:M12"/>
    </sheetView>
  </sheetViews>
  <sheetFormatPr defaultRowHeight="15" x14ac:dyDescent="0.25"/>
  <cols>
    <col min="2" max="2" width="6.42578125" customWidth="1"/>
  </cols>
  <sheetData>
    <row r="2" spans="2:13" ht="20.25" thickBot="1" x14ac:dyDescent="0.35">
      <c r="B2" s="1" t="s">
        <v>303</v>
      </c>
      <c r="C2" s="1"/>
      <c r="D2" s="1"/>
      <c r="E2" s="1"/>
      <c r="F2" s="1"/>
      <c r="G2" s="1"/>
      <c r="H2" s="1"/>
      <c r="I2" s="1"/>
    </row>
    <row r="3" spans="2:13" ht="15.75" thickTop="1" x14ac:dyDescent="0.25">
      <c r="B3" s="123">
        <v>42144</v>
      </c>
      <c r="C3" s="123"/>
    </row>
    <row r="5" spans="2:13" x14ac:dyDescent="0.25">
      <c r="B5" s="2" t="s">
        <v>302</v>
      </c>
    </row>
    <row r="6" spans="2:13" ht="61.5" customHeight="1" x14ac:dyDescent="0.25">
      <c r="B6" s="122" t="s">
        <v>304</v>
      </c>
      <c r="C6" s="122"/>
      <c r="D6" s="122"/>
      <c r="E6" s="122"/>
      <c r="F6" s="122"/>
      <c r="G6" s="122"/>
      <c r="H6" s="122"/>
      <c r="I6" s="122"/>
      <c r="J6" s="122"/>
      <c r="K6" s="122"/>
      <c r="L6" s="122"/>
      <c r="M6" s="122"/>
    </row>
    <row r="8" spans="2:13" x14ac:dyDescent="0.25">
      <c r="B8" s="2" t="s">
        <v>397</v>
      </c>
    </row>
    <row r="9" spans="2:13" ht="91.5" customHeight="1" x14ac:dyDescent="0.25">
      <c r="B9" s="122" t="s">
        <v>398</v>
      </c>
      <c r="C9" s="122"/>
      <c r="D9" s="122"/>
      <c r="E9" s="122"/>
      <c r="F9" s="122"/>
      <c r="G9" s="122"/>
      <c r="H9" s="122"/>
      <c r="I9" s="122"/>
      <c r="J9" s="122"/>
      <c r="K9" s="122"/>
      <c r="L9" s="122"/>
      <c r="M9" s="122"/>
    </row>
    <row r="11" spans="2:13" x14ac:dyDescent="0.25">
      <c r="B11" s="2" t="s">
        <v>399</v>
      </c>
    </row>
    <row r="12" spans="2:13" ht="64.5" customHeight="1" x14ac:dyDescent="0.25">
      <c r="B12" s="122" t="s">
        <v>400</v>
      </c>
      <c r="C12" s="122"/>
      <c r="D12" s="122"/>
      <c r="E12" s="122"/>
      <c r="F12" s="122"/>
      <c r="G12" s="122"/>
      <c r="H12" s="122"/>
      <c r="I12" s="122"/>
      <c r="J12" s="122"/>
      <c r="K12" s="122"/>
      <c r="L12" s="122"/>
      <c r="M12" s="122"/>
    </row>
    <row r="14" spans="2:13" x14ac:dyDescent="0.25">
      <c r="B14" s="2" t="s">
        <v>0</v>
      </c>
    </row>
    <row r="15" spans="2:13" x14ac:dyDescent="0.25">
      <c r="B15" s="3" t="s">
        <v>290</v>
      </c>
    </row>
    <row r="16" spans="2:13" x14ac:dyDescent="0.25">
      <c r="C16" t="s">
        <v>389</v>
      </c>
    </row>
    <row r="17" spans="2:3" x14ac:dyDescent="0.25">
      <c r="B17" s="3" t="s">
        <v>387</v>
      </c>
    </row>
    <row r="18" spans="2:3" x14ac:dyDescent="0.25">
      <c r="C18" t="s">
        <v>224</v>
      </c>
    </row>
    <row r="19" spans="2:3" x14ac:dyDescent="0.25">
      <c r="B19" s="3" t="s">
        <v>1</v>
      </c>
    </row>
    <row r="20" spans="2:3" x14ac:dyDescent="0.25">
      <c r="C20" t="s">
        <v>396</v>
      </c>
    </row>
    <row r="21" spans="2:3" x14ac:dyDescent="0.25">
      <c r="B21" s="3" t="s">
        <v>287</v>
      </c>
    </row>
    <row r="22" spans="2:3" x14ac:dyDescent="0.25">
      <c r="C22" t="s">
        <v>288</v>
      </c>
    </row>
    <row r="23" spans="2:3" x14ac:dyDescent="0.25">
      <c r="B23" s="3" t="s">
        <v>390</v>
      </c>
    </row>
    <row r="24" spans="2:3" x14ac:dyDescent="0.25">
      <c r="B24" s="3"/>
      <c r="C24" t="s">
        <v>393</v>
      </c>
    </row>
    <row r="25" spans="2:3" x14ac:dyDescent="0.25">
      <c r="B25" s="3" t="s">
        <v>391</v>
      </c>
    </row>
    <row r="26" spans="2:3" x14ac:dyDescent="0.25">
      <c r="C26" t="s">
        <v>394</v>
      </c>
    </row>
    <row r="27" spans="2:3" x14ac:dyDescent="0.25">
      <c r="B27" s="3" t="s">
        <v>392</v>
      </c>
    </row>
    <row r="28" spans="2:3" x14ac:dyDescent="0.25">
      <c r="C28" t="s">
        <v>395</v>
      </c>
    </row>
    <row r="29" spans="2:3" x14ac:dyDescent="0.25">
      <c r="B29" s="3"/>
    </row>
    <row r="31" spans="2:3" x14ac:dyDescent="0.25">
      <c r="B31" s="3"/>
    </row>
    <row r="33" spans="2:2" x14ac:dyDescent="0.25">
      <c r="B33" s="3"/>
    </row>
  </sheetData>
  <mergeCells count="4">
    <mergeCell ref="B9:M9"/>
    <mergeCell ref="B12:M12"/>
    <mergeCell ref="B3:C3"/>
    <mergeCell ref="B6:M6"/>
  </mergeCells>
  <pageMargins left="0.7" right="0.7" top="0.75" bottom="0.75" header="0.3" footer="0.3"/>
  <pageSetup scale="77" orientation="portrait" r:id="rId1"/>
  <headerFooter>
    <oddFooter>&amp;L&amp;Z&amp;F &amp;A&amp;C&amp;P&amp;R&amp;D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F29"/>
  <sheetViews>
    <sheetView workbookViewId="0">
      <selection activeCell="B34" sqref="B34"/>
    </sheetView>
  </sheetViews>
  <sheetFormatPr defaultRowHeight="15" x14ac:dyDescent="0.25"/>
  <cols>
    <col min="2" max="2" width="60.140625" customWidth="1"/>
    <col min="3" max="3" width="37.42578125" customWidth="1"/>
    <col min="4" max="4" width="10.5703125" customWidth="1"/>
    <col min="5" max="5" width="16.7109375" customWidth="1"/>
    <col min="6" max="6" width="16.42578125" customWidth="1"/>
  </cols>
  <sheetData>
    <row r="2" spans="1:6" ht="20.25" thickBot="1" x14ac:dyDescent="0.35">
      <c r="B2" s="1" t="s">
        <v>290</v>
      </c>
    </row>
    <row r="3" spans="1:6" ht="15.75" thickTop="1" x14ac:dyDescent="0.25">
      <c r="B3" t="s">
        <v>388</v>
      </c>
    </row>
    <row r="4" spans="1:6" x14ac:dyDescent="0.25">
      <c r="B4" t="s">
        <v>291</v>
      </c>
    </row>
    <row r="5" spans="1:6" x14ac:dyDescent="0.25">
      <c r="B5" s="12"/>
    </row>
    <row r="6" spans="1:6" ht="16.5" thickBot="1" x14ac:dyDescent="0.3">
      <c r="A6" s="12"/>
      <c r="B6" s="109" t="s">
        <v>289</v>
      </c>
      <c r="C6" s="12"/>
    </row>
    <row r="7" spans="1:6" ht="15.75" thickBot="1" x14ac:dyDescent="0.3">
      <c r="B7" s="31" t="s">
        <v>404</v>
      </c>
      <c r="C7" s="32" t="s">
        <v>401</v>
      </c>
      <c r="D7" s="32" t="s">
        <v>49</v>
      </c>
      <c r="E7" s="32" t="s">
        <v>402</v>
      </c>
      <c r="F7" s="33" t="s">
        <v>403</v>
      </c>
    </row>
    <row r="8" spans="1:6" x14ac:dyDescent="0.25">
      <c r="B8" s="110" t="s">
        <v>172</v>
      </c>
      <c r="C8" s="111" t="str">
        <f>VLOOKUP(B8,'Measure Definitions'!$B$5:$AF$25,30,FALSE)</f>
        <v>dxAC-Com-Pkg-65to110kBTUh-EER11.5</v>
      </c>
      <c r="D8" s="112">
        <f>VLOOKUP($C8,Technologies!$E$9:$K$70,6,FALSE)</f>
        <v>11.5</v>
      </c>
      <c r="E8" s="112">
        <f>VLOOKUP($C8,Technologies!$E$9:$K$70,4,FALSE)</f>
        <v>12.2</v>
      </c>
      <c r="F8" s="113">
        <f>VLOOKUP($C8,Technologies!$E$9:$K$70,5,FALSE)</f>
        <v>14.3</v>
      </c>
    </row>
    <row r="9" spans="1:6" x14ac:dyDescent="0.25">
      <c r="B9" s="114" t="s">
        <v>173</v>
      </c>
      <c r="C9" s="115" t="str">
        <f>VLOOKUP(B9,'Measure Definitions'!$B$5:$AF$25,30,FALSE)</f>
        <v>dxAC-Com-Pkg-65to110kBTUh-EER12.0</v>
      </c>
      <c r="D9" s="116">
        <f>VLOOKUP($C9,Technologies!$E$9:$K$70,6,FALSE)</f>
        <v>12</v>
      </c>
      <c r="E9" s="116">
        <f>VLOOKUP($C9,Technologies!$E$9:$K$70,4,FALSE)</f>
        <v>12.8</v>
      </c>
      <c r="F9" s="117">
        <f>VLOOKUP($C9,Technologies!$E$9:$K$70,5,FALSE)</f>
        <v>14.6</v>
      </c>
    </row>
    <row r="10" spans="1:6" x14ac:dyDescent="0.25">
      <c r="B10" s="114" t="s">
        <v>204</v>
      </c>
      <c r="C10" s="115" t="str">
        <f>VLOOKUP(B10,'Measure Definitions'!$B$5:$AF$25,30,FALSE)</f>
        <v>dxAC-Com-Pkg-65to110kBTUh-EER13.0</v>
      </c>
      <c r="D10" s="116">
        <f>VLOOKUP($C10,Technologies!$E$9:$K$70,6,FALSE)</f>
        <v>13</v>
      </c>
      <c r="E10" s="116">
        <f>VLOOKUP($C10,Technologies!$E$9:$K$70,4,FALSE)</f>
        <v>13.9</v>
      </c>
      <c r="F10" s="117">
        <f>VLOOKUP($C10,Technologies!$E$9:$K$70,5,FALSE)</f>
        <v>15.1</v>
      </c>
    </row>
    <row r="11" spans="1:6" x14ac:dyDescent="0.25">
      <c r="B11" s="114" t="s">
        <v>293</v>
      </c>
      <c r="C11" s="115" t="str">
        <f>VLOOKUP(B11,'Measure Definitions'!$B$5:$AF$25,30,FALSE)</f>
        <v>dxAC-Com-Pkg-65to110kBTUh-EER11.5</v>
      </c>
      <c r="D11" s="116">
        <f>VLOOKUP($C11,Technologies!$E$9:$K$70,6,FALSE)</f>
        <v>11.5</v>
      </c>
      <c r="E11" s="116">
        <f>VLOOKUP($C11,Technologies!$E$9:$K$70,4,FALSE)</f>
        <v>12.2</v>
      </c>
      <c r="F11" s="117">
        <f>VLOOKUP($C11,Technologies!$E$9:$K$70,5,FALSE)</f>
        <v>14.3</v>
      </c>
    </row>
    <row r="12" spans="1:6" x14ac:dyDescent="0.25">
      <c r="B12" s="114" t="s">
        <v>294</v>
      </c>
      <c r="C12" s="115" t="str">
        <f>VLOOKUP(B12,'Measure Definitions'!$B$5:$AF$25,30,FALSE)</f>
        <v>dxAC-Com-Pkg-65to110kBTUh-EER12.0</v>
      </c>
      <c r="D12" s="116">
        <f>VLOOKUP($C12,Technologies!$E$9:$K$70,6,FALSE)</f>
        <v>12</v>
      </c>
      <c r="E12" s="116">
        <f>VLOOKUP($C12,Technologies!$E$9:$K$70,4,FALSE)</f>
        <v>12.8</v>
      </c>
      <c r="F12" s="117">
        <f>VLOOKUP($C12,Technologies!$E$9:$K$70,5,FALSE)</f>
        <v>14.6</v>
      </c>
    </row>
    <row r="13" spans="1:6" x14ac:dyDescent="0.25">
      <c r="B13" s="114" t="s">
        <v>295</v>
      </c>
      <c r="C13" s="115" t="str">
        <f>VLOOKUP(B13,'Measure Definitions'!$B$5:$AF$25,30,FALSE)</f>
        <v>dxAC-Com-Pkg-65to110kBTUh-EER13.0</v>
      </c>
      <c r="D13" s="116">
        <f>VLOOKUP($C13,Technologies!$E$9:$K$70,6,FALSE)</f>
        <v>13</v>
      </c>
      <c r="E13" s="116">
        <f>VLOOKUP($C13,Technologies!$E$9:$K$70,4,FALSE)</f>
        <v>13.9</v>
      </c>
      <c r="F13" s="117">
        <f>VLOOKUP($C13,Technologies!$E$9:$K$70,5,FALSE)</f>
        <v>15.1</v>
      </c>
    </row>
    <row r="14" spans="1:6" x14ac:dyDescent="0.25">
      <c r="B14" s="114" t="s">
        <v>175</v>
      </c>
      <c r="C14" s="115" t="str">
        <f>VLOOKUP(B14,'Measure Definitions'!$B$5:$AF$25,30,FALSE)</f>
        <v>dxAC-Com-Pkg-110to135kBTUh-EER11.5</v>
      </c>
      <c r="D14" s="116">
        <f>VLOOKUP($C14,Technologies!$E$9:$K$70,6,FALSE)</f>
        <v>11.5</v>
      </c>
      <c r="E14" s="116">
        <f>VLOOKUP($C14,Technologies!$E$9:$K$70,4,FALSE)</f>
        <v>12.2</v>
      </c>
      <c r="F14" s="117">
        <f>VLOOKUP($C14,Technologies!$E$9:$K$70,5,FALSE)</f>
        <v>14.3</v>
      </c>
    </row>
    <row r="15" spans="1:6" x14ac:dyDescent="0.25">
      <c r="B15" s="114" t="s">
        <v>176</v>
      </c>
      <c r="C15" s="115" t="str">
        <f>VLOOKUP(B15,'Measure Definitions'!$B$5:$AF$25,30,FALSE)</f>
        <v>dxAC-Com-Pkg-110to135kBTUh-EER12.0</v>
      </c>
      <c r="D15" s="116">
        <f>VLOOKUP($C15,Technologies!$E$9:$K$70,6,FALSE)</f>
        <v>12</v>
      </c>
      <c r="E15" s="116">
        <f>VLOOKUP($C15,Technologies!$E$9:$K$70,4,FALSE)</f>
        <v>12.8</v>
      </c>
      <c r="F15" s="117">
        <f>VLOOKUP($C15,Technologies!$E$9:$K$70,5,FALSE)</f>
        <v>14.6</v>
      </c>
    </row>
    <row r="16" spans="1:6" x14ac:dyDescent="0.25">
      <c r="B16" s="114" t="s">
        <v>211</v>
      </c>
      <c r="C16" s="115" t="str">
        <f>VLOOKUP(B16,'Measure Definitions'!$B$5:$AF$25,30,FALSE)</f>
        <v>dxAC-Com-Pkg-110to135kBTUh-EER12.5</v>
      </c>
      <c r="D16" s="116">
        <f>VLOOKUP($C16,Technologies!$E$9:$K$70,6,FALSE)</f>
        <v>12.5</v>
      </c>
      <c r="E16" s="116">
        <f>VLOOKUP($C16,Technologies!$E$9:$K$70,4,FALSE)</f>
        <v>13.3</v>
      </c>
      <c r="F16" s="117">
        <f>VLOOKUP($C16,Technologies!$E$9:$K$70,5,FALSE)</f>
        <v>14.9</v>
      </c>
    </row>
    <row r="17" spans="2:6" x14ac:dyDescent="0.25">
      <c r="B17" s="114" t="s">
        <v>178</v>
      </c>
      <c r="C17" s="115" t="str">
        <f>VLOOKUP(B17,'Measure Definitions'!$B$5:$AF$25,30,FALSE)</f>
        <v>dxAC-Com-Pkg-135to240kBTUh-EER11.5</v>
      </c>
      <c r="D17" s="116">
        <f>VLOOKUP($C17,Technologies!$E$9:$K$70,6,FALSE)</f>
        <v>11.5</v>
      </c>
      <c r="E17" s="116">
        <f>VLOOKUP($C17,Technologies!$E$9:$K$70,4,FALSE)</f>
        <v>12.4</v>
      </c>
      <c r="F17" s="117">
        <f>VLOOKUP($C17,Technologies!$E$9:$K$70,5,FALSE)</f>
        <v>14.2</v>
      </c>
    </row>
    <row r="18" spans="2:6" x14ac:dyDescent="0.25">
      <c r="B18" s="114" t="s">
        <v>179</v>
      </c>
      <c r="C18" s="115" t="str">
        <f>VLOOKUP(B18,'Measure Definitions'!$B$5:$AF$25,30,FALSE)</f>
        <v>dxAC-Com-Pkg-135to240kBTUh-EER12.0</v>
      </c>
      <c r="D18" s="116">
        <f>VLOOKUP($C18,Technologies!$E$9:$K$70,6,FALSE)</f>
        <v>12</v>
      </c>
      <c r="E18" s="116">
        <f>VLOOKUP($C18,Technologies!$E$9:$K$70,4,FALSE)</f>
        <v>13.1</v>
      </c>
      <c r="F18" s="117">
        <f>VLOOKUP($C18,Technologies!$E$9:$K$70,5,FALSE)</f>
        <v>14.8</v>
      </c>
    </row>
    <row r="19" spans="2:6" x14ac:dyDescent="0.25">
      <c r="B19" s="114" t="s">
        <v>205</v>
      </c>
      <c r="C19" s="115" t="str">
        <f>VLOOKUP(B19,'Measure Definitions'!$B$5:$AF$25,30,FALSE)</f>
        <v>dxAC-Com-Pkg-135to240kBTUh-EER12.5</v>
      </c>
      <c r="D19" s="116">
        <f>VLOOKUP($C19,Technologies!$E$9:$K$70,6,FALSE)</f>
        <v>12.5</v>
      </c>
      <c r="E19" s="116">
        <f>VLOOKUP($C19,Technologies!$E$9:$K$70,4,FALSE)</f>
        <v>13.8</v>
      </c>
      <c r="F19" s="117">
        <f>VLOOKUP($C19,Technologies!$E$9:$K$70,5,FALSE)</f>
        <v>15.5</v>
      </c>
    </row>
    <row r="20" spans="2:6" x14ac:dyDescent="0.25">
      <c r="B20" s="114" t="s">
        <v>180</v>
      </c>
      <c r="C20" s="115" t="str">
        <f>VLOOKUP(B20,'Measure Definitions'!$B$5:$AF$25,30,FALSE)</f>
        <v>dxAC-Com-Pkg-240to760kBTUh-EER10.8</v>
      </c>
      <c r="D20" s="116">
        <f>VLOOKUP($C20,Technologies!$E$9:$K$70,6,FALSE)</f>
        <v>10.8</v>
      </c>
      <c r="E20" s="116">
        <f>VLOOKUP($C20,Technologies!$E$9:$K$70,4,FALSE)</f>
        <v>11.6</v>
      </c>
      <c r="F20" s="117">
        <f>VLOOKUP($C20,Technologies!$E$9:$K$70,5,FALSE)</f>
        <v>12.8</v>
      </c>
    </row>
    <row r="21" spans="2:6" x14ac:dyDescent="0.25">
      <c r="B21" s="114" t="s">
        <v>206</v>
      </c>
      <c r="C21" s="115" t="str">
        <f>VLOOKUP(B21,'Measure Definitions'!$B$5:$AF$25,30,FALSE)</f>
        <v>dxAC-Com-Pkg-240to760kBTUh-EER11.5</v>
      </c>
      <c r="D21" s="116">
        <f>VLOOKUP($C21,Technologies!$E$9:$K$70,6,FALSE)</f>
        <v>11.5</v>
      </c>
      <c r="E21" s="116">
        <f>VLOOKUP($C21,Technologies!$E$9:$K$70,4,FALSE)</f>
        <v>12.4</v>
      </c>
      <c r="F21" s="117">
        <f>VLOOKUP($C21,Technologies!$E$9:$K$70,5,FALSE)</f>
        <v>13.6</v>
      </c>
    </row>
    <row r="22" spans="2:6" x14ac:dyDescent="0.25">
      <c r="B22" s="114" t="s">
        <v>207</v>
      </c>
      <c r="C22" s="115" t="str">
        <f>VLOOKUP(B22,'Measure Definitions'!$B$5:$AF$25,30,FALSE)</f>
        <v>dxAC-Com-Pkg-240to760kBTUh-EER12.5</v>
      </c>
      <c r="D22" s="116">
        <f>VLOOKUP($C22,Technologies!$E$9:$K$70,6,FALSE)</f>
        <v>12.5</v>
      </c>
      <c r="E22" s="116">
        <f>VLOOKUP($C22,Technologies!$E$9:$K$70,4,FALSE)</f>
        <v>13.6</v>
      </c>
      <c r="F22" s="117">
        <f>VLOOKUP($C22,Technologies!$E$9:$K$70,5,FALSE)</f>
        <v>14.8</v>
      </c>
    </row>
    <row r="23" spans="2:6" x14ac:dyDescent="0.25">
      <c r="B23" s="114" t="s">
        <v>181</v>
      </c>
      <c r="C23" s="115" t="str">
        <f>VLOOKUP(B23,'Measure Definitions'!$B$5:$AF$25,30,FALSE)</f>
        <v>dxAC-Com-Pkg-gte760kBTUh-EER10.2</v>
      </c>
      <c r="D23" s="116">
        <f>VLOOKUP($C23,Technologies!$E$9:$K$70,6,FALSE)</f>
        <v>10.199999999999999</v>
      </c>
      <c r="E23" s="116">
        <f>VLOOKUP($C23,Technologies!$E$9:$K$70,4,FALSE)</f>
        <v>10.9</v>
      </c>
      <c r="F23" s="117">
        <f>VLOOKUP($C23,Technologies!$E$9:$K$70,5,FALSE)</f>
        <v>12.1</v>
      </c>
    </row>
    <row r="24" spans="2:6" x14ac:dyDescent="0.25">
      <c r="B24" s="114" t="s">
        <v>210</v>
      </c>
      <c r="C24" s="115" t="str">
        <f>VLOOKUP(B24,'Measure Definitions'!$B$5:$AF$25,30,FALSE)</f>
        <v>dxAC-Com-Pkg-gte760kBTUh-EER11.0</v>
      </c>
      <c r="D24" s="116">
        <f>VLOOKUP($C24,Technologies!$E$9:$K$70,6,FALSE)</f>
        <v>11</v>
      </c>
      <c r="E24" s="116">
        <f>VLOOKUP($C24,Technologies!$E$9:$K$70,4,FALSE)</f>
        <v>11.8</v>
      </c>
      <c r="F24" s="117">
        <f>VLOOKUP($C24,Technologies!$E$9:$K$70,5,FALSE)</f>
        <v>13.1</v>
      </c>
    </row>
    <row r="25" spans="2:6" ht="15.75" thickBot="1" x14ac:dyDescent="0.3">
      <c r="B25" s="118" t="s">
        <v>212</v>
      </c>
      <c r="C25" s="119" t="str">
        <f>VLOOKUP(B25,'Measure Definitions'!$B$5:$AF$25,30,FALSE)</f>
        <v>dxAC-Com-Pkg-gte760kBTUh-EER12.0</v>
      </c>
      <c r="D25" s="120">
        <f>VLOOKUP($C25,Technologies!$E$9:$K$70,6,FALSE)</f>
        <v>12</v>
      </c>
      <c r="E25" s="120">
        <f>VLOOKUP($C25,Technologies!$E$9:$K$70,4,FALSE)</f>
        <v>13</v>
      </c>
      <c r="F25" s="121">
        <f>VLOOKUP($C25,Technologies!$E$9:$K$70,5,FALSE)</f>
        <v>14.2</v>
      </c>
    </row>
    <row r="28" spans="2:6" x14ac:dyDescent="0.25">
      <c r="B28" s="39"/>
    </row>
    <row r="29" spans="2:6" x14ac:dyDescent="0.25">
      <c r="B29" s="39">
        <f>COUNTA(B8:B26)</f>
        <v>18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Q110"/>
  <sheetViews>
    <sheetView workbookViewId="0">
      <selection activeCell="A8" sqref="A8"/>
    </sheetView>
  </sheetViews>
  <sheetFormatPr defaultRowHeight="15" x14ac:dyDescent="0.25"/>
  <cols>
    <col min="2" max="2" width="18.7109375" customWidth="1"/>
    <col min="3" max="3" width="11.140625" customWidth="1"/>
    <col min="5" max="5" width="8" customWidth="1"/>
    <col min="7" max="7" width="10.7109375" customWidth="1"/>
    <col min="8" max="8" width="19.42578125" bestFit="1" customWidth="1"/>
    <col min="9" max="9" width="12.7109375" customWidth="1"/>
    <col min="10" max="10" width="14.42578125" customWidth="1"/>
    <col min="11" max="11" width="47.7109375" hidden="1" customWidth="1"/>
    <col min="12" max="12" width="59" bestFit="1" customWidth="1"/>
    <col min="14" max="14" width="9.140625" hidden="1" customWidth="1"/>
    <col min="15" max="20" width="0" hidden="1" customWidth="1"/>
  </cols>
  <sheetData>
    <row r="2" spans="2:17" ht="20.25" thickBot="1" x14ac:dyDescent="0.35">
      <c r="B2" s="1" t="s">
        <v>382</v>
      </c>
      <c r="C2" s="1"/>
      <c r="D2" s="1"/>
      <c r="E2" s="1"/>
      <c r="F2" s="1"/>
      <c r="G2" s="1"/>
      <c r="H2" s="1"/>
      <c r="I2" s="1"/>
      <c r="J2" s="1"/>
    </row>
    <row r="3" spans="2:17" ht="15.75" thickTop="1" x14ac:dyDescent="0.25">
      <c r="B3" t="s">
        <v>383</v>
      </c>
    </row>
    <row r="5" spans="2:17" x14ac:dyDescent="0.25">
      <c r="N5" s="66" t="s">
        <v>301</v>
      </c>
    </row>
    <row r="7" spans="2:17" ht="15.75" thickBot="1" x14ac:dyDescent="0.3">
      <c r="B7" s="136"/>
      <c r="C7" s="136"/>
      <c r="D7" s="136"/>
      <c r="E7" s="136"/>
      <c r="F7" s="136"/>
      <c r="G7" s="136"/>
      <c r="H7" s="136"/>
      <c r="I7" s="136"/>
      <c r="J7" s="136"/>
      <c r="K7" s="133" t="s">
        <v>225</v>
      </c>
      <c r="L7" s="133"/>
    </row>
    <row r="8" spans="2:17" ht="45.75" thickBot="1" x14ac:dyDescent="0.3">
      <c r="B8" s="29" t="s">
        <v>154</v>
      </c>
      <c r="C8" s="30" t="s">
        <v>47</v>
      </c>
      <c r="D8" s="30" t="s">
        <v>49</v>
      </c>
      <c r="E8" s="30" t="s">
        <v>380</v>
      </c>
      <c r="F8" s="30" t="s">
        <v>381</v>
      </c>
      <c r="G8" s="30" t="s">
        <v>48</v>
      </c>
      <c r="H8" s="30" t="s">
        <v>53</v>
      </c>
      <c r="I8" s="30" t="s">
        <v>52</v>
      </c>
      <c r="J8" s="30" t="s">
        <v>296</v>
      </c>
      <c r="K8" s="61" t="s">
        <v>223</v>
      </c>
      <c r="L8" s="62" t="s">
        <v>384</v>
      </c>
      <c r="N8" s="26" t="s">
        <v>299</v>
      </c>
      <c r="O8" s="26" t="s">
        <v>67</v>
      </c>
      <c r="P8" s="26" t="s">
        <v>300</v>
      </c>
      <c r="Q8" s="68"/>
    </row>
    <row r="9" spans="2:17" ht="15" customHeight="1" x14ac:dyDescent="0.25">
      <c r="B9" s="124" t="s">
        <v>156</v>
      </c>
      <c r="C9" s="72" t="s">
        <v>214</v>
      </c>
      <c r="D9" s="72">
        <v>11</v>
      </c>
      <c r="E9" s="64">
        <f>ROUND(1.1146*D9 - 0.6163,1)</f>
        <v>11.6</v>
      </c>
      <c r="F9" s="64">
        <f>ROUND(0.5155*D9 + 8.415,1)</f>
        <v>14.1</v>
      </c>
      <c r="G9" s="73">
        <v>0.4</v>
      </c>
      <c r="H9" s="72" t="s">
        <v>155</v>
      </c>
      <c r="I9" s="72" t="s">
        <v>51</v>
      </c>
      <c r="J9" s="74"/>
      <c r="K9" s="135" t="s">
        <v>297</v>
      </c>
      <c r="L9" s="63"/>
      <c r="N9">
        <v>31001</v>
      </c>
      <c r="O9">
        <v>11</v>
      </c>
      <c r="P9">
        <v>0.4</v>
      </c>
    </row>
    <row r="10" spans="2:17" x14ac:dyDescent="0.25">
      <c r="B10" s="125"/>
      <c r="C10" s="75">
        <v>1</v>
      </c>
      <c r="D10" s="75">
        <v>11.5</v>
      </c>
      <c r="E10" s="75">
        <f t="shared" ref="E10:E19" si="0">ROUND(1.1146*D10 - 0.6163,1)</f>
        <v>12.2</v>
      </c>
      <c r="F10" s="75">
        <f t="shared" ref="F10:F19" si="1">ROUND(0.5155*D10 + 8.415,1)</f>
        <v>14.3</v>
      </c>
      <c r="G10" s="76">
        <v>0.4</v>
      </c>
      <c r="H10" s="75" t="s">
        <v>155</v>
      </c>
      <c r="I10" s="75" t="s">
        <v>51</v>
      </c>
      <c r="J10" s="75" t="s">
        <v>50</v>
      </c>
      <c r="K10" s="130"/>
      <c r="L10" s="77" t="s">
        <v>172</v>
      </c>
      <c r="N10">
        <v>31101</v>
      </c>
      <c r="O10">
        <v>11.5</v>
      </c>
      <c r="P10">
        <v>0.4</v>
      </c>
    </row>
    <row r="11" spans="2:17" x14ac:dyDescent="0.25">
      <c r="B11" s="125"/>
      <c r="C11" s="75">
        <v>2</v>
      </c>
      <c r="D11" s="75">
        <v>12</v>
      </c>
      <c r="E11" s="75">
        <f t="shared" si="0"/>
        <v>12.8</v>
      </c>
      <c r="F11" s="75">
        <f t="shared" si="1"/>
        <v>14.6</v>
      </c>
      <c r="G11" s="76">
        <v>0.4</v>
      </c>
      <c r="H11" s="75" t="s">
        <v>155</v>
      </c>
      <c r="I11" s="75" t="s">
        <v>51</v>
      </c>
      <c r="J11" s="75" t="s">
        <v>50</v>
      </c>
      <c r="K11" s="130"/>
      <c r="L11" s="78" t="s">
        <v>173</v>
      </c>
      <c r="N11">
        <v>31201</v>
      </c>
      <c r="O11">
        <v>12</v>
      </c>
      <c r="P11">
        <v>0.4</v>
      </c>
    </row>
    <row r="12" spans="2:17" x14ac:dyDescent="0.25">
      <c r="B12" s="125"/>
      <c r="C12" s="79">
        <v>3</v>
      </c>
      <c r="D12" s="79">
        <v>13</v>
      </c>
      <c r="E12" s="79">
        <f t="shared" si="0"/>
        <v>13.9</v>
      </c>
      <c r="F12" s="79">
        <f t="shared" si="1"/>
        <v>15.1</v>
      </c>
      <c r="G12" s="80">
        <v>0.4</v>
      </c>
      <c r="H12" s="79" t="s">
        <v>155</v>
      </c>
      <c r="I12" s="79" t="s">
        <v>51</v>
      </c>
      <c r="J12" s="79" t="s">
        <v>50</v>
      </c>
      <c r="K12" s="130"/>
      <c r="L12" s="81" t="s">
        <v>204</v>
      </c>
      <c r="N12">
        <v>31301</v>
      </c>
      <c r="O12">
        <v>13</v>
      </c>
      <c r="P12">
        <v>0.4</v>
      </c>
    </row>
    <row r="13" spans="2:17" x14ac:dyDescent="0.25">
      <c r="B13" s="125"/>
      <c r="C13" s="75">
        <v>1</v>
      </c>
      <c r="D13" s="75">
        <v>11.5</v>
      </c>
      <c r="E13" s="75">
        <f t="shared" si="0"/>
        <v>12.2</v>
      </c>
      <c r="F13" s="75">
        <f t="shared" si="1"/>
        <v>14.3</v>
      </c>
      <c r="G13" s="76">
        <v>0.4</v>
      </c>
      <c r="H13" s="75" t="s">
        <v>155</v>
      </c>
      <c r="I13" s="75" t="s">
        <v>51</v>
      </c>
      <c r="J13" s="75" t="s">
        <v>51</v>
      </c>
      <c r="K13" s="130"/>
      <c r="L13" s="77" t="str">
        <f>L10&amp;"wPreEcono"</f>
        <v>NE-HVAC-airAC-SpltPkg-65to109kBtuh-11p5eerwPreEcono</v>
      </c>
      <c r="N13">
        <f>+N10</f>
        <v>31101</v>
      </c>
      <c r="O13">
        <v>11.5</v>
      </c>
      <c r="P13">
        <v>0.4</v>
      </c>
    </row>
    <row r="14" spans="2:17" x14ac:dyDescent="0.25">
      <c r="B14" s="134"/>
      <c r="C14" s="82">
        <v>2</v>
      </c>
      <c r="D14" s="75">
        <v>12</v>
      </c>
      <c r="E14" s="83">
        <f t="shared" si="0"/>
        <v>12.8</v>
      </c>
      <c r="F14" s="83">
        <f t="shared" si="1"/>
        <v>14.6</v>
      </c>
      <c r="G14" s="76">
        <v>0.4</v>
      </c>
      <c r="H14" s="75" t="s">
        <v>155</v>
      </c>
      <c r="I14" s="75" t="s">
        <v>51</v>
      </c>
      <c r="J14" s="83" t="s">
        <v>51</v>
      </c>
      <c r="K14" s="130"/>
      <c r="L14" s="77" t="str">
        <f>L11&amp;"wPreEcono"</f>
        <v>NE-HVAC-airAC-SpltPkg-65to109kBtuh-12p0eerwPreEcono</v>
      </c>
      <c r="N14">
        <f>+N11</f>
        <v>31201</v>
      </c>
      <c r="O14">
        <v>12</v>
      </c>
      <c r="P14">
        <v>0.4</v>
      </c>
    </row>
    <row r="15" spans="2:17" ht="15.75" thickBot="1" x14ac:dyDescent="0.3">
      <c r="B15" s="126"/>
      <c r="C15" s="84">
        <v>3</v>
      </c>
      <c r="D15" s="84">
        <v>13</v>
      </c>
      <c r="E15" s="84">
        <f t="shared" si="0"/>
        <v>13.9</v>
      </c>
      <c r="F15" s="84">
        <f t="shared" si="1"/>
        <v>15.1</v>
      </c>
      <c r="G15" s="85">
        <v>0.4</v>
      </c>
      <c r="H15" s="84" t="s">
        <v>155</v>
      </c>
      <c r="I15" s="84" t="s">
        <v>51</v>
      </c>
      <c r="J15" s="84" t="s">
        <v>51</v>
      </c>
      <c r="K15" s="132"/>
      <c r="L15" s="86" t="str">
        <f>L12&amp;"wPreEcono"</f>
        <v>NE-HVAC-airAC-SpltPkg-65to109kBtuh-13p0eerwPreEcono</v>
      </c>
      <c r="N15">
        <f t="shared" ref="N15" si="2">+N12</f>
        <v>31301</v>
      </c>
      <c r="O15">
        <v>13</v>
      </c>
      <c r="P15">
        <v>0.4</v>
      </c>
    </row>
    <row r="16" spans="2:17" ht="15" customHeight="1" x14ac:dyDescent="0.25">
      <c r="B16" s="124" t="s">
        <v>157</v>
      </c>
      <c r="C16" s="72" t="s">
        <v>214</v>
      </c>
      <c r="D16" s="72">
        <v>11</v>
      </c>
      <c r="E16" s="64">
        <f t="shared" si="0"/>
        <v>11.6</v>
      </c>
      <c r="F16" s="64">
        <f t="shared" si="1"/>
        <v>14.1</v>
      </c>
      <c r="G16" s="73">
        <v>0.4</v>
      </c>
      <c r="H16" s="72" t="s">
        <v>155</v>
      </c>
      <c r="I16" s="72" t="s">
        <v>51</v>
      </c>
      <c r="J16" s="72" t="s">
        <v>51</v>
      </c>
      <c r="K16" s="87" t="s">
        <v>174</v>
      </c>
      <c r="L16" s="63"/>
      <c r="N16">
        <v>32001</v>
      </c>
      <c r="O16">
        <v>11</v>
      </c>
      <c r="P16">
        <v>0.4</v>
      </c>
    </row>
    <row r="17" spans="2:16" x14ac:dyDescent="0.25">
      <c r="B17" s="127"/>
      <c r="C17" s="75">
        <v>1</v>
      </c>
      <c r="D17" s="75">
        <v>11.5</v>
      </c>
      <c r="E17" s="75">
        <f t="shared" si="0"/>
        <v>12.2</v>
      </c>
      <c r="F17" s="75">
        <f t="shared" si="1"/>
        <v>14.3</v>
      </c>
      <c r="G17" s="76">
        <v>0.4</v>
      </c>
      <c r="H17" s="75" t="s">
        <v>155</v>
      </c>
      <c r="I17" s="75" t="s">
        <v>51</v>
      </c>
      <c r="J17" s="75" t="s">
        <v>51</v>
      </c>
      <c r="K17" s="87" t="s">
        <v>175</v>
      </c>
      <c r="L17" s="77" t="s">
        <v>175</v>
      </c>
      <c r="N17">
        <v>32101</v>
      </c>
      <c r="O17">
        <v>11.5</v>
      </c>
      <c r="P17">
        <v>0.4</v>
      </c>
    </row>
    <row r="18" spans="2:16" x14ac:dyDescent="0.25">
      <c r="B18" s="127"/>
      <c r="C18" s="75">
        <v>2</v>
      </c>
      <c r="D18" s="75">
        <v>12</v>
      </c>
      <c r="E18" s="75">
        <f t="shared" si="0"/>
        <v>12.8</v>
      </c>
      <c r="F18" s="75">
        <f t="shared" si="1"/>
        <v>14.6</v>
      </c>
      <c r="G18" s="76">
        <v>0.4</v>
      </c>
      <c r="H18" s="75" t="s">
        <v>155</v>
      </c>
      <c r="I18" s="75" t="s">
        <v>51</v>
      </c>
      <c r="J18" s="75" t="s">
        <v>51</v>
      </c>
      <c r="K18" s="87" t="s">
        <v>176</v>
      </c>
      <c r="L18" s="78" t="s">
        <v>176</v>
      </c>
      <c r="N18">
        <v>32201</v>
      </c>
      <c r="O18">
        <v>12</v>
      </c>
      <c r="P18">
        <v>0.4</v>
      </c>
    </row>
    <row r="19" spans="2:16" ht="15.75" thickBot="1" x14ac:dyDescent="0.3">
      <c r="B19" s="128"/>
      <c r="C19" s="88">
        <v>3</v>
      </c>
      <c r="D19" s="88">
        <v>12.5</v>
      </c>
      <c r="E19" s="88">
        <f t="shared" si="0"/>
        <v>13.3</v>
      </c>
      <c r="F19" s="88">
        <f t="shared" si="1"/>
        <v>14.9</v>
      </c>
      <c r="G19" s="89">
        <v>0.4</v>
      </c>
      <c r="H19" s="88" t="s">
        <v>155</v>
      </c>
      <c r="I19" s="88" t="s">
        <v>51</v>
      </c>
      <c r="J19" s="88" t="s">
        <v>51</v>
      </c>
      <c r="K19" s="90"/>
      <c r="L19" s="81" t="s">
        <v>211</v>
      </c>
      <c r="N19">
        <v>32301</v>
      </c>
      <c r="O19">
        <v>12.5</v>
      </c>
      <c r="P19">
        <v>0.4</v>
      </c>
    </row>
    <row r="20" spans="2:16" ht="15" customHeight="1" x14ac:dyDescent="0.25">
      <c r="B20" s="124" t="s">
        <v>158</v>
      </c>
      <c r="C20" s="72" t="s">
        <v>214</v>
      </c>
      <c r="D20" s="72">
        <v>10.8</v>
      </c>
      <c r="E20" s="64">
        <f xml:space="preserve"> ROUND(1.3941*D20 - 3.6265,1)</f>
        <v>11.4</v>
      </c>
      <c r="F20" s="64">
        <f>ROUND(1.2995*D20 - 0.7779,1)</f>
        <v>13.3</v>
      </c>
      <c r="G20" s="73">
        <v>0.41</v>
      </c>
      <c r="H20" s="72" t="s">
        <v>155</v>
      </c>
      <c r="I20" s="72" t="s">
        <v>51</v>
      </c>
      <c r="J20" s="72" t="s">
        <v>51</v>
      </c>
      <c r="K20" s="87" t="s">
        <v>177</v>
      </c>
      <c r="L20" s="63"/>
      <c r="N20">
        <v>33001</v>
      </c>
      <c r="O20">
        <v>10.8</v>
      </c>
      <c r="P20">
        <v>0.41</v>
      </c>
    </row>
    <row r="21" spans="2:16" x14ac:dyDescent="0.25">
      <c r="B21" s="127"/>
      <c r="C21" s="75">
        <v>1</v>
      </c>
      <c r="D21" s="75">
        <v>11.5</v>
      </c>
      <c r="E21" s="75">
        <f t="shared" ref="E21:E23" si="3" xml:space="preserve"> ROUND(1.3941*D21 - 3.6265,1)</f>
        <v>12.4</v>
      </c>
      <c r="F21" s="75">
        <f t="shared" ref="F21:F23" si="4">ROUND(1.2995*D21 - 0.7779,1)</f>
        <v>14.2</v>
      </c>
      <c r="G21" s="76">
        <v>0.41</v>
      </c>
      <c r="H21" s="75" t="s">
        <v>155</v>
      </c>
      <c r="I21" s="75" t="s">
        <v>51</v>
      </c>
      <c r="J21" s="75" t="s">
        <v>51</v>
      </c>
      <c r="K21" s="87" t="s">
        <v>178</v>
      </c>
      <c r="L21" s="77" t="s">
        <v>178</v>
      </c>
      <c r="N21">
        <v>33101</v>
      </c>
      <c r="O21">
        <v>11.5</v>
      </c>
      <c r="P21">
        <v>0.41</v>
      </c>
    </row>
    <row r="22" spans="2:16" x14ac:dyDescent="0.25">
      <c r="B22" s="127"/>
      <c r="C22" s="75">
        <v>2</v>
      </c>
      <c r="D22" s="75">
        <v>12</v>
      </c>
      <c r="E22" s="75">
        <f t="shared" si="3"/>
        <v>13.1</v>
      </c>
      <c r="F22" s="75">
        <f t="shared" si="4"/>
        <v>14.8</v>
      </c>
      <c r="G22" s="76">
        <v>0.41</v>
      </c>
      <c r="H22" s="75" t="s">
        <v>155</v>
      </c>
      <c r="I22" s="75" t="s">
        <v>51</v>
      </c>
      <c r="J22" s="75" t="s">
        <v>51</v>
      </c>
      <c r="K22" s="87" t="s">
        <v>179</v>
      </c>
      <c r="L22" s="78" t="s">
        <v>179</v>
      </c>
      <c r="N22">
        <v>33201</v>
      </c>
      <c r="O22">
        <v>12</v>
      </c>
      <c r="P22">
        <v>0.41</v>
      </c>
    </row>
    <row r="23" spans="2:16" ht="15.75" thickBot="1" x14ac:dyDescent="0.3">
      <c r="B23" s="128"/>
      <c r="C23" s="88">
        <v>3</v>
      </c>
      <c r="D23" s="88">
        <v>12.5</v>
      </c>
      <c r="E23" s="88">
        <f t="shared" si="3"/>
        <v>13.8</v>
      </c>
      <c r="F23" s="88">
        <f t="shared" si="4"/>
        <v>15.5</v>
      </c>
      <c r="G23" s="89">
        <v>0.41</v>
      </c>
      <c r="H23" s="88" t="s">
        <v>155</v>
      </c>
      <c r="I23" s="88" t="s">
        <v>51</v>
      </c>
      <c r="J23" s="88" t="s">
        <v>51</v>
      </c>
      <c r="K23" s="90"/>
      <c r="L23" s="91" t="s">
        <v>205</v>
      </c>
      <c r="N23">
        <v>33301</v>
      </c>
      <c r="O23">
        <v>12.5</v>
      </c>
      <c r="P23">
        <v>0.41</v>
      </c>
    </row>
    <row r="24" spans="2:16" ht="15" customHeight="1" x14ac:dyDescent="0.25">
      <c r="B24" s="124" t="s">
        <v>159</v>
      </c>
      <c r="C24" s="72" t="s">
        <v>214</v>
      </c>
      <c r="D24" s="72">
        <v>9.8000000000000007</v>
      </c>
      <c r="E24" s="64">
        <f>ROUND(1.1857*D24- 1.2255,1)</f>
        <v>10.4</v>
      </c>
      <c r="F24" s="64">
        <f>ROUND(1.1603*D24 + 0.2963,1)</f>
        <v>11.7</v>
      </c>
      <c r="G24" s="73">
        <v>0.61</v>
      </c>
      <c r="H24" s="72" t="s">
        <v>155</v>
      </c>
      <c r="I24" s="72" t="s">
        <v>51</v>
      </c>
      <c r="J24" s="72" t="s">
        <v>51</v>
      </c>
      <c r="K24" s="129" t="s">
        <v>284</v>
      </c>
      <c r="L24" s="92"/>
      <c r="N24">
        <v>34002</v>
      </c>
      <c r="O24">
        <v>9.8000000000000007</v>
      </c>
      <c r="P24">
        <v>0.61</v>
      </c>
    </row>
    <row r="25" spans="2:16" x14ac:dyDescent="0.25">
      <c r="B25" s="125"/>
      <c r="C25" s="75">
        <v>1</v>
      </c>
      <c r="D25" s="75">
        <v>10.8</v>
      </c>
      <c r="E25" s="75">
        <f t="shared" ref="E25:E39" si="5">ROUND(1.1857*D25- 1.2255,1)</f>
        <v>11.6</v>
      </c>
      <c r="F25" s="75">
        <f t="shared" ref="F25:F39" si="6">ROUND(1.1603*D25 + 0.2963,1)</f>
        <v>12.8</v>
      </c>
      <c r="G25" s="76">
        <v>0.61</v>
      </c>
      <c r="H25" s="75" t="s">
        <v>155</v>
      </c>
      <c r="I25" s="75" t="s">
        <v>51</v>
      </c>
      <c r="J25" s="75" t="s">
        <v>51</v>
      </c>
      <c r="K25" s="130"/>
      <c r="L25" s="93" t="s">
        <v>180</v>
      </c>
      <c r="N25">
        <v>34102</v>
      </c>
      <c r="O25">
        <v>10.8</v>
      </c>
      <c r="P25">
        <v>0.61</v>
      </c>
    </row>
    <row r="26" spans="2:16" ht="15" customHeight="1" x14ac:dyDescent="0.25">
      <c r="B26" s="125"/>
      <c r="C26" s="94">
        <v>2</v>
      </c>
      <c r="D26" s="94">
        <v>11.5</v>
      </c>
      <c r="E26" s="94">
        <f t="shared" si="5"/>
        <v>12.4</v>
      </c>
      <c r="F26" s="94">
        <f t="shared" si="6"/>
        <v>13.6</v>
      </c>
      <c r="G26" s="95">
        <v>0.61</v>
      </c>
      <c r="H26" s="94" t="s">
        <v>155</v>
      </c>
      <c r="I26" s="94" t="s">
        <v>51</v>
      </c>
      <c r="J26" s="94" t="s">
        <v>51</v>
      </c>
      <c r="K26" s="130"/>
      <c r="L26" s="96" t="s">
        <v>206</v>
      </c>
      <c r="N26">
        <v>34202</v>
      </c>
      <c r="O26">
        <v>11.5</v>
      </c>
      <c r="P26">
        <v>0.61</v>
      </c>
    </row>
    <row r="27" spans="2:16" x14ac:dyDescent="0.25">
      <c r="B27" s="125"/>
      <c r="C27" s="97">
        <v>3</v>
      </c>
      <c r="D27" s="97">
        <v>12.5</v>
      </c>
      <c r="E27" s="97">
        <f t="shared" si="5"/>
        <v>13.6</v>
      </c>
      <c r="F27" s="97">
        <f t="shared" si="6"/>
        <v>14.8</v>
      </c>
      <c r="G27" s="98">
        <v>0.61</v>
      </c>
      <c r="H27" s="97" t="s">
        <v>155</v>
      </c>
      <c r="I27" s="97" t="s">
        <v>51</v>
      </c>
      <c r="J27" s="97" t="s">
        <v>51</v>
      </c>
      <c r="K27" s="130"/>
      <c r="L27" s="99" t="s">
        <v>207</v>
      </c>
      <c r="N27">
        <v>34302</v>
      </c>
      <c r="O27">
        <v>12.5</v>
      </c>
      <c r="P27">
        <v>0.61</v>
      </c>
    </row>
    <row r="28" spans="2:16" ht="15" customHeight="1" x14ac:dyDescent="0.25">
      <c r="B28" s="125"/>
      <c r="C28" s="100" t="s">
        <v>214</v>
      </c>
      <c r="D28" s="100">
        <v>10</v>
      </c>
      <c r="E28" s="65">
        <f t="shared" si="5"/>
        <v>10.6</v>
      </c>
      <c r="F28" s="65">
        <f t="shared" si="6"/>
        <v>11.9</v>
      </c>
      <c r="G28" s="101">
        <v>0.72</v>
      </c>
      <c r="H28" s="100" t="s">
        <v>298</v>
      </c>
      <c r="I28" s="100" t="s">
        <v>51</v>
      </c>
      <c r="J28" s="100" t="s">
        <v>51</v>
      </c>
      <c r="K28" s="130"/>
      <c r="L28" s="102"/>
      <c r="N28">
        <v>34001</v>
      </c>
      <c r="O28">
        <v>10</v>
      </c>
      <c r="P28">
        <v>0.72</v>
      </c>
    </row>
    <row r="29" spans="2:16" x14ac:dyDescent="0.25">
      <c r="B29" s="125"/>
      <c r="C29" s="75">
        <v>1</v>
      </c>
      <c r="D29" s="75">
        <v>10.8</v>
      </c>
      <c r="E29" s="75">
        <f t="shared" si="5"/>
        <v>11.6</v>
      </c>
      <c r="F29" s="75">
        <f t="shared" si="6"/>
        <v>12.8</v>
      </c>
      <c r="G29" s="76">
        <v>0.72</v>
      </c>
      <c r="H29" s="75" t="s">
        <v>298</v>
      </c>
      <c r="I29" s="75" t="s">
        <v>51</v>
      </c>
      <c r="J29" s="75" t="s">
        <v>51</v>
      </c>
      <c r="K29" s="130"/>
      <c r="L29" s="93" t="s">
        <v>180</v>
      </c>
      <c r="N29">
        <v>34101</v>
      </c>
      <c r="O29">
        <v>10.8</v>
      </c>
      <c r="P29">
        <v>0.72</v>
      </c>
    </row>
    <row r="30" spans="2:16" x14ac:dyDescent="0.25">
      <c r="B30" s="125"/>
      <c r="C30" s="94">
        <v>2</v>
      </c>
      <c r="D30" s="94">
        <v>11.5</v>
      </c>
      <c r="E30" s="94">
        <f t="shared" si="5"/>
        <v>12.4</v>
      </c>
      <c r="F30" s="94">
        <f t="shared" si="6"/>
        <v>13.6</v>
      </c>
      <c r="G30" s="95">
        <v>0.72</v>
      </c>
      <c r="H30" s="94" t="s">
        <v>298</v>
      </c>
      <c r="I30" s="94" t="s">
        <v>51</v>
      </c>
      <c r="J30" s="94" t="s">
        <v>51</v>
      </c>
      <c r="K30" s="130"/>
      <c r="L30" s="96" t="s">
        <v>206</v>
      </c>
      <c r="N30">
        <v>34201</v>
      </c>
      <c r="O30">
        <v>11.5</v>
      </c>
      <c r="P30">
        <v>0.72</v>
      </c>
    </row>
    <row r="31" spans="2:16" ht="15.75" thickBot="1" x14ac:dyDescent="0.3">
      <c r="B31" s="126"/>
      <c r="C31" s="84">
        <v>3</v>
      </c>
      <c r="D31" s="84">
        <v>12.5</v>
      </c>
      <c r="E31" s="84">
        <f t="shared" si="5"/>
        <v>13.6</v>
      </c>
      <c r="F31" s="84">
        <f t="shared" si="6"/>
        <v>14.8</v>
      </c>
      <c r="G31" s="85">
        <v>0.72</v>
      </c>
      <c r="H31" s="84" t="s">
        <v>298</v>
      </c>
      <c r="I31" s="84" t="s">
        <v>51</v>
      </c>
      <c r="J31" s="84" t="s">
        <v>51</v>
      </c>
      <c r="K31" s="131"/>
      <c r="L31" s="103" t="s">
        <v>207</v>
      </c>
      <c r="N31">
        <v>34301</v>
      </c>
      <c r="O31">
        <v>12.5</v>
      </c>
      <c r="P31">
        <v>0.72</v>
      </c>
    </row>
    <row r="32" spans="2:16" ht="15" customHeight="1" x14ac:dyDescent="0.25">
      <c r="B32" s="124" t="s">
        <v>160</v>
      </c>
      <c r="C32" s="72" t="s">
        <v>214</v>
      </c>
      <c r="D32" s="72">
        <v>9.5</v>
      </c>
      <c r="E32" s="64">
        <f t="shared" si="5"/>
        <v>10</v>
      </c>
      <c r="F32" s="64">
        <f t="shared" si="6"/>
        <v>11.3</v>
      </c>
      <c r="G32" s="73">
        <v>0.61</v>
      </c>
      <c r="H32" s="72" t="s">
        <v>155</v>
      </c>
      <c r="I32" s="72" t="s">
        <v>51</v>
      </c>
      <c r="J32" s="72" t="s">
        <v>51</v>
      </c>
      <c r="K32" s="129" t="s">
        <v>285</v>
      </c>
      <c r="L32" s="104"/>
      <c r="N32">
        <v>35002</v>
      </c>
      <c r="O32">
        <v>9.5</v>
      </c>
      <c r="P32">
        <v>0.61</v>
      </c>
    </row>
    <row r="33" spans="2:16" x14ac:dyDescent="0.25">
      <c r="B33" s="125"/>
      <c r="C33" s="75">
        <v>1</v>
      </c>
      <c r="D33" s="75">
        <v>10.199999999999999</v>
      </c>
      <c r="E33" s="75">
        <f t="shared" si="5"/>
        <v>10.9</v>
      </c>
      <c r="F33" s="75">
        <f t="shared" si="6"/>
        <v>12.1</v>
      </c>
      <c r="G33" s="76">
        <v>0.61</v>
      </c>
      <c r="H33" s="75" t="s">
        <v>155</v>
      </c>
      <c r="I33" s="75" t="s">
        <v>51</v>
      </c>
      <c r="J33" s="75" t="s">
        <v>51</v>
      </c>
      <c r="K33" s="130"/>
      <c r="L33" s="93" t="s">
        <v>181</v>
      </c>
      <c r="N33">
        <v>35102</v>
      </c>
      <c r="O33">
        <v>10.199999999999999</v>
      </c>
      <c r="P33">
        <v>0.61</v>
      </c>
    </row>
    <row r="34" spans="2:16" x14ac:dyDescent="0.25">
      <c r="B34" s="125"/>
      <c r="C34" s="94">
        <v>2</v>
      </c>
      <c r="D34" s="94">
        <v>11</v>
      </c>
      <c r="E34" s="94">
        <f t="shared" si="5"/>
        <v>11.8</v>
      </c>
      <c r="F34" s="94">
        <f t="shared" si="6"/>
        <v>13.1</v>
      </c>
      <c r="G34" s="95">
        <v>0.61</v>
      </c>
      <c r="H34" s="94" t="s">
        <v>155</v>
      </c>
      <c r="I34" s="94" t="s">
        <v>51</v>
      </c>
      <c r="J34" s="94" t="s">
        <v>51</v>
      </c>
      <c r="K34" s="130"/>
      <c r="L34" s="105" t="s">
        <v>210</v>
      </c>
      <c r="N34">
        <v>35202</v>
      </c>
      <c r="O34">
        <v>11</v>
      </c>
      <c r="P34">
        <v>0.61</v>
      </c>
    </row>
    <row r="35" spans="2:16" x14ac:dyDescent="0.25">
      <c r="B35" s="125"/>
      <c r="C35" s="97">
        <v>3</v>
      </c>
      <c r="D35" s="97">
        <v>12</v>
      </c>
      <c r="E35" s="97">
        <f t="shared" si="5"/>
        <v>13</v>
      </c>
      <c r="F35" s="97">
        <f t="shared" si="6"/>
        <v>14.2</v>
      </c>
      <c r="G35" s="98">
        <v>0.61</v>
      </c>
      <c r="H35" s="97" t="s">
        <v>155</v>
      </c>
      <c r="I35" s="97" t="s">
        <v>51</v>
      </c>
      <c r="J35" s="97" t="s">
        <v>51</v>
      </c>
      <c r="K35" s="130"/>
      <c r="L35" s="106" t="s">
        <v>212</v>
      </c>
      <c r="N35">
        <v>35302</v>
      </c>
      <c r="O35">
        <v>12</v>
      </c>
      <c r="P35">
        <v>0.61</v>
      </c>
    </row>
    <row r="36" spans="2:16" ht="15" customHeight="1" x14ac:dyDescent="0.25">
      <c r="B36" s="125"/>
      <c r="C36" s="100" t="s">
        <v>214</v>
      </c>
      <c r="D36" s="100">
        <v>9.6999999999999993</v>
      </c>
      <c r="E36" s="65">
        <f t="shared" si="5"/>
        <v>10.3</v>
      </c>
      <c r="F36" s="65">
        <f t="shared" si="6"/>
        <v>11.6</v>
      </c>
      <c r="G36" s="101">
        <v>0.72</v>
      </c>
      <c r="H36" s="100" t="s">
        <v>298</v>
      </c>
      <c r="I36" s="100" t="s">
        <v>51</v>
      </c>
      <c r="J36" s="100" t="s">
        <v>51</v>
      </c>
      <c r="K36" s="130"/>
      <c r="L36" s="107"/>
      <c r="N36">
        <v>35001</v>
      </c>
      <c r="O36">
        <v>9.6999999999999993</v>
      </c>
      <c r="P36">
        <v>0.72</v>
      </c>
    </row>
    <row r="37" spans="2:16" x14ac:dyDescent="0.25">
      <c r="B37" s="125"/>
      <c r="C37" s="75">
        <v>1</v>
      </c>
      <c r="D37" s="75">
        <v>10.199999999999999</v>
      </c>
      <c r="E37" s="75">
        <f t="shared" si="5"/>
        <v>10.9</v>
      </c>
      <c r="F37" s="75">
        <f t="shared" si="6"/>
        <v>12.1</v>
      </c>
      <c r="G37" s="76">
        <v>0.72</v>
      </c>
      <c r="H37" s="75" t="s">
        <v>298</v>
      </c>
      <c r="I37" s="75" t="s">
        <v>51</v>
      </c>
      <c r="J37" s="75" t="s">
        <v>51</v>
      </c>
      <c r="K37" s="130"/>
      <c r="L37" s="106" t="s">
        <v>181</v>
      </c>
      <c r="N37">
        <v>35101</v>
      </c>
      <c r="O37">
        <v>10.199999999999999</v>
      </c>
      <c r="P37">
        <v>0.72</v>
      </c>
    </row>
    <row r="38" spans="2:16" x14ac:dyDescent="0.25">
      <c r="B38" s="125"/>
      <c r="C38" s="94">
        <v>2</v>
      </c>
      <c r="D38" s="94">
        <v>11</v>
      </c>
      <c r="E38" s="94">
        <f t="shared" si="5"/>
        <v>11.8</v>
      </c>
      <c r="F38" s="94">
        <f t="shared" si="6"/>
        <v>13.1</v>
      </c>
      <c r="G38" s="95">
        <v>0.72</v>
      </c>
      <c r="H38" s="94" t="s">
        <v>298</v>
      </c>
      <c r="I38" s="94" t="s">
        <v>51</v>
      </c>
      <c r="J38" s="94" t="s">
        <v>51</v>
      </c>
      <c r="K38" s="130"/>
      <c r="L38" s="105" t="s">
        <v>210</v>
      </c>
      <c r="N38">
        <v>35201</v>
      </c>
      <c r="O38">
        <v>11</v>
      </c>
      <c r="P38">
        <v>0.72</v>
      </c>
    </row>
    <row r="39" spans="2:16" ht="15.75" thickBot="1" x14ac:dyDescent="0.3">
      <c r="B39" s="126"/>
      <c r="C39" s="84">
        <v>3</v>
      </c>
      <c r="D39" s="84">
        <v>12</v>
      </c>
      <c r="E39" s="84">
        <f t="shared" si="5"/>
        <v>13</v>
      </c>
      <c r="F39" s="84">
        <f t="shared" si="6"/>
        <v>14.2</v>
      </c>
      <c r="G39" s="85">
        <v>0.72</v>
      </c>
      <c r="H39" s="84" t="s">
        <v>298</v>
      </c>
      <c r="I39" s="84" t="s">
        <v>51</v>
      </c>
      <c r="J39" s="84" t="s">
        <v>51</v>
      </c>
      <c r="K39" s="132"/>
      <c r="L39" s="108" t="s">
        <v>212</v>
      </c>
      <c r="N39">
        <v>35301</v>
      </c>
      <c r="O39">
        <v>12</v>
      </c>
      <c r="P39">
        <v>0.72</v>
      </c>
    </row>
    <row r="40" spans="2:16" x14ac:dyDescent="0.25">
      <c r="B40" t="s">
        <v>226</v>
      </c>
      <c r="C40" s="34" t="s">
        <v>228</v>
      </c>
    </row>
    <row r="41" spans="2:16" hidden="1" x14ac:dyDescent="0.25">
      <c r="B41" t="s">
        <v>186</v>
      </c>
    </row>
    <row r="42" spans="2:16" ht="15" hidden="1" customHeight="1" x14ac:dyDescent="0.25">
      <c r="B42" s="124" t="s">
        <v>159</v>
      </c>
      <c r="C42" s="5">
        <v>1</v>
      </c>
      <c r="D42" s="5">
        <v>10.8</v>
      </c>
      <c r="E42" s="5">
        <v>12.8</v>
      </c>
      <c r="F42" s="5"/>
      <c r="G42" s="20" t="s">
        <v>185</v>
      </c>
      <c r="H42" s="5" t="s">
        <v>184</v>
      </c>
      <c r="I42" s="23" t="s">
        <v>51</v>
      </c>
      <c r="J42" s="14"/>
    </row>
    <row r="43" spans="2:16" hidden="1" x14ac:dyDescent="0.25">
      <c r="B43" s="125"/>
      <c r="C43" s="16">
        <v>2</v>
      </c>
      <c r="D43" s="16">
        <v>11.5</v>
      </c>
      <c r="E43" s="16">
        <v>13.9</v>
      </c>
      <c r="F43" s="16"/>
      <c r="G43" s="24" t="s">
        <v>185</v>
      </c>
      <c r="H43" s="16" t="s">
        <v>184</v>
      </c>
      <c r="I43" s="19" t="s">
        <v>51</v>
      </c>
      <c r="J43" s="22"/>
    </row>
    <row r="44" spans="2:16" ht="15.75" hidden="1" thickBot="1" x14ac:dyDescent="0.3">
      <c r="B44" s="125"/>
      <c r="C44" s="15">
        <v>3</v>
      </c>
      <c r="D44" s="15">
        <v>12.5</v>
      </c>
      <c r="E44" s="15">
        <v>15.6</v>
      </c>
      <c r="F44" s="15"/>
      <c r="G44" s="25" t="s">
        <v>185</v>
      </c>
      <c r="H44" s="15" t="s">
        <v>184</v>
      </c>
      <c r="I44" s="17" t="s">
        <v>51</v>
      </c>
      <c r="J44" s="22"/>
    </row>
    <row r="45" spans="2:16" hidden="1" x14ac:dyDescent="0.25">
      <c r="B45" s="124" t="s">
        <v>160</v>
      </c>
      <c r="C45" s="6">
        <v>1</v>
      </c>
      <c r="D45" s="6">
        <v>10.199999999999999</v>
      </c>
      <c r="E45" s="6">
        <v>11.8</v>
      </c>
      <c r="F45" s="6"/>
      <c r="G45" s="21" t="s">
        <v>185</v>
      </c>
      <c r="H45" s="6" t="s">
        <v>184</v>
      </c>
      <c r="I45" s="7" t="s">
        <v>51</v>
      </c>
      <c r="J45" s="14"/>
    </row>
    <row r="46" spans="2:16" ht="15" hidden="1" customHeight="1" x14ac:dyDescent="0.25">
      <c r="B46" s="125"/>
      <c r="C46" s="16">
        <v>2</v>
      </c>
      <c r="D46" s="16">
        <v>11</v>
      </c>
      <c r="E46" s="16">
        <v>13.1</v>
      </c>
      <c r="F46" s="16"/>
      <c r="G46" s="24" t="s">
        <v>185</v>
      </c>
      <c r="H46" s="16" t="s">
        <v>184</v>
      </c>
      <c r="I46" s="19" t="s">
        <v>51</v>
      </c>
      <c r="J46" s="22"/>
    </row>
    <row r="47" spans="2:16" ht="15.75" hidden="1" thickBot="1" x14ac:dyDescent="0.3">
      <c r="B47" s="126"/>
      <c r="C47" s="15">
        <v>3</v>
      </c>
      <c r="D47" s="15">
        <v>12</v>
      </c>
      <c r="E47" s="15">
        <v>14.7</v>
      </c>
      <c r="F47" s="15"/>
      <c r="G47" s="25" t="s">
        <v>185</v>
      </c>
      <c r="H47" s="15" t="s">
        <v>184</v>
      </c>
      <c r="I47" s="17" t="s">
        <v>51</v>
      </c>
      <c r="J47" s="22"/>
    </row>
    <row r="48" spans="2:16" x14ac:dyDescent="0.25">
      <c r="C48" s="34" t="s">
        <v>229</v>
      </c>
    </row>
    <row r="49" spans="3:3" x14ac:dyDescent="0.25">
      <c r="C49" s="34" t="s">
        <v>230</v>
      </c>
    </row>
    <row r="54" spans="3:3" ht="15" customHeight="1" x14ac:dyDescent="0.25"/>
    <row r="98" spans="11:11" x14ac:dyDescent="0.25">
      <c r="K98" s="28"/>
    </row>
    <row r="99" spans="11:11" x14ac:dyDescent="0.25">
      <c r="K99" s="28"/>
    </row>
    <row r="100" spans="11:11" x14ac:dyDescent="0.25">
      <c r="K100" s="28"/>
    </row>
    <row r="101" spans="11:11" x14ac:dyDescent="0.25">
      <c r="K101" s="28"/>
    </row>
    <row r="102" spans="11:11" x14ac:dyDescent="0.25">
      <c r="K102" s="28"/>
    </row>
    <row r="103" spans="11:11" x14ac:dyDescent="0.25">
      <c r="K103" s="28"/>
    </row>
    <row r="104" spans="11:11" x14ac:dyDescent="0.25">
      <c r="K104" s="28"/>
    </row>
    <row r="105" spans="11:11" x14ac:dyDescent="0.25">
      <c r="K105" s="28"/>
    </row>
    <row r="106" spans="11:11" x14ac:dyDescent="0.25">
      <c r="K106" s="28"/>
    </row>
    <row r="107" spans="11:11" x14ac:dyDescent="0.25">
      <c r="K107" s="28"/>
    </row>
    <row r="108" spans="11:11" x14ac:dyDescent="0.25">
      <c r="K108" s="28"/>
    </row>
    <row r="109" spans="11:11" x14ac:dyDescent="0.25">
      <c r="K109" s="28"/>
    </row>
    <row r="110" spans="11:11" x14ac:dyDescent="0.25">
      <c r="K110" s="28"/>
    </row>
  </sheetData>
  <sortState ref="K78:L155">
    <sortCondition ref="K78:K155"/>
  </sortState>
  <mergeCells count="12">
    <mergeCell ref="K24:K31"/>
    <mergeCell ref="K32:K39"/>
    <mergeCell ref="K7:L7"/>
    <mergeCell ref="B9:B15"/>
    <mergeCell ref="K9:K15"/>
    <mergeCell ref="B7:J7"/>
    <mergeCell ref="B42:B44"/>
    <mergeCell ref="B45:B47"/>
    <mergeCell ref="B16:B19"/>
    <mergeCell ref="B20:B23"/>
    <mergeCell ref="B24:B31"/>
    <mergeCell ref="B32:B39"/>
  </mergeCells>
  <pageMargins left="0.7" right="0.7" top="0.75" bottom="0.75" header="0.3" footer="0.3"/>
  <pageSetup orientation="portrait" r:id="rId1"/>
  <headerFooter>
    <oddFooter>&amp;L&amp;Z&amp;F &amp;A&amp;C&amp;P&amp;R&amp;D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X46"/>
  <sheetViews>
    <sheetView workbookViewId="0">
      <pane xSplit="2" ySplit="5" topLeftCell="C6" activePane="bottomRight" state="frozen"/>
      <selection activeCell="C25" sqref="C25"/>
      <selection pane="topRight" activeCell="C25" sqref="C25"/>
      <selection pane="bottomLeft" activeCell="C25" sqref="C25"/>
      <selection pane="bottomRight" activeCell="C6" sqref="C6"/>
    </sheetView>
  </sheetViews>
  <sheetFormatPr defaultColWidth="15.7109375" defaultRowHeight="16.5" customHeight="1" x14ac:dyDescent="0.25"/>
  <cols>
    <col min="1" max="1" width="7.140625" style="8" customWidth="1"/>
    <col min="2" max="2" width="48.7109375" style="8" customWidth="1"/>
    <col min="3" max="3" width="149.7109375" style="8" customWidth="1"/>
    <col min="4" max="4" width="10.7109375" style="8" customWidth="1"/>
    <col min="5" max="5" width="14" style="8" bestFit="1" customWidth="1"/>
    <col min="6" max="6" width="14.85546875" style="8" bestFit="1" customWidth="1"/>
    <col min="7" max="7" width="51.85546875" style="8" bestFit="1" customWidth="1"/>
    <col min="8" max="8" width="16.140625" style="8" bestFit="1" customWidth="1"/>
    <col min="9" max="9" width="14.5703125" style="8" bestFit="1" customWidth="1"/>
    <col min="10" max="10" width="13.5703125" style="8" hidden="1" customWidth="1"/>
    <col min="11" max="11" width="11.28515625" style="8" hidden="1" customWidth="1"/>
    <col min="12" max="12" width="11.42578125" style="8" hidden="1" customWidth="1"/>
    <col min="13" max="13" width="13.7109375" style="8" hidden="1" customWidth="1"/>
    <col min="14" max="14" width="14.85546875" style="8" hidden="1" customWidth="1"/>
    <col min="15" max="15" width="7.7109375" style="8" hidden="1" customWidth="1"/>
    <col min="16" max="16" width="12.7109375" style="8" hidden="1" customWidth="1"/>
    <col min="17" max="17" width="10.42578125" style="8" bestFit="1" customWidth="1"/>
    <col min="18" max="18" width="6.5703125" style="8" bestFit="1" customWidth="1"/>
    <col min="19" max="19" width="4.42578125" style="8" bestFit="1" customWidth="1"/>
    <col min="20" max="20" width="12.140625" style="8" bestFit="1" customWidth="1"/>
    <col min="21" max="21" width="15.5703125" style="8" bestFit="1" customWidth="1"/>
    <col min="22" max="22" width="12.42578125" style="8" bestFit="1" customWidth="1"/>
    <col min="23" max="23" width="11.140625" style="8" bestFit="1" customWidth="1"/>
    <col min="24" max="24" width="11.42578125" style="8" bestFit="1" customWidth="1"/>
    <col min="25" max="25" width="14.140625" style="8" bestFit="1" customWidth="1"/>
    <col min="26" max="26" width="93.5703125" style="8" customWidth="1"/>
    <col min="27" max="27" width="92.85546875" style="8" customWidth="1"/>
    <col min="28" max="28" width="80.42578125" style="8" customWidth="1"/>
    <col min="29" max="29" width="20.42578125" style="8" customWidth="1"/>
    <col min="30" max="31" width="37.140625" style="8" bestFit="1" customWidth="1"/>
    <col min="32" max="32" width="11.85546875" style="8" customWidth="1"/>
    <col min="33" max="33" width="48" style="8" bestFit="1" customWidth="1"/>
    <col min="34" max="34" width="12.85546875" style="8" bestFit="1" customWidth="1"/>
    <col min="35" max="35" width="12.7109375" style="8" bestFit="1" customWidth="1"/>
    <col min="36" max="36" width="11.140625" style="8" bestFit="1" customWidth="1"/>
    <col min="37" max="37" width="18.42578125" style="8" bestFit="1" customWidth="1"/>
    <col min="38" max="38" width="9.5703125" style="8" bestFit="1" customWidth="1"/>
    <col min="39" max="39" width="11.42578125" style="8" bestFit="1" customWidth="1"/>
    <col min="40" max="40" width="8.7109375" style="8" bestFit="1" customWidth="1"/>
    <col min="41" max="41" width="8.85546875" style="8" bestFit="1" customWidth="1"/>
    <col min="42" max="42" width="9.28515625" style="8" bestFit="1" customWidth="1"/>
    <col min="43" max="43" width="10.5703125" style="8" bestFit="1" customWidth="1"/>
    <col min="44" max="48" width="15.7109375" style="8"/>
    <col min="49" max="50" width="15.7109375" style="53"/>
    <col min="51" max="16384" width="15.7109375" style="8"/>
  </cols>
  <sheetData>
    <row r="2" spans="1:43" ht="20.25" thickBot="1" x14ac:dyDescent="0.35">
      <c r="B2" s="52" t="s">
        <v>2</v>
      </c>
    </row>
    <row r="3" spans="1:43" ht="15.75" thickTop="1" x14ac:dyDescent="0.25">
      <c r="B3" s="54" t="s">
        <v>385</v>
      </c>
    </row>
    <row r="4" spans="1:43" ht="15" x14ac:dyDescent="0.25">
      <c r="B4" s="54"/>
    </row>
    <row r="5" spans="1:43" ht="15" x14ac:dyDescent="0.25">
      <c r="A5" s="55" t="s">
        <v>3</v>
      </c>
      <c r="B5" s="56" t="s">
        <v>4</v>
      </c>
      <c r="C5" s="56" t="s">
        <v>5</v>
      </c>
      <c r="D5" s="56" t="s">
        <v>6</v>
      </c>
      <c r="E5" s="56" t="s">
        <v>7</v>
      </c>
      <c r="F5" s="56" t="s">
        <v>8</v>
      </c>
      <c r="G5" s="56" t="s">
        <v>9</v>
      </c>
      <c r="H5" s="56" t="s">
        <v>10</v>
      </c>
      <c r="I5" s="56" t="s">
        <v>11</v>
      </c>
      <c r="J5" s="56" t="s">
        <v>12</v>
      </c>
      <c r="K5" s="57" t="s">
        <v>13</v>
      </c>
      <c r="L5" s="57" t="s">
        <v>14</v>
      </c>
      <c r="M5" s="56" t="s">
        <v>15</v>
      </c>
      <c r="N5" s="56" t="s">
        <v>16</v>
      </c>
      <c r="O5" s="56" t="s">
        <v>17</v>
      </c>
      <c r="P5" s="56" t="s">
        <v>18</v>
      </c>
      <c r="Q5" s="56" t="s">
        <v>19</v>
      </c>
      <c r="R5" s="56" t="s">
        <v>20</v>
      </c>
      <c r="S5" s="56" t="s">
        <v>21</v>
      </c>
      <c r="T5" s="56" t="s">
        <v>22</v>
      </c>
      <c r="U5" s="56" t="s">
        <v>23</v>
      </c>
      <c r="V5" s="56" t="s">
        <v>24</v>
      </c>
      <c r="W5" s="56" t="s">
        <v>25</v>
      </c>
      <c r="X5" s="56" t="s">
        <v>26</v>
      </c>
      <c r="Y5" s="56" t="s">
        <v>27</v>
      </c>
      <c r="Z5" s="56" t="s">
        <v>28</v>
      </c>
      <c r="AA5" s="56" t="s">
        <v>29</v>
      </c>
      <c r="AB5" s="56" t="s">
        <v>30</v>
      </c>
      <c r="AC5" s="56" t="s">
        <v>31</v>
      </c>
      <c r="AD5" s="57" t="s">
        <v>32</v>
      </c>
      <c r="AE5" s="57" t="s">
        <v>33</v>
      </c>
      <c r="AF5" s="56" t="s">
        <v>34</v>
      </c>
      <c r="AG5" s="56" t="s">
        <v>35</v>
      </c>
      <c r="AH5" s="56" t="s">
        <v>36</v>
      </c>
      <c r="AI5" s="56" t="s">
        <v>37</v>
      </c>
      <c r="AJ5" s="56" t="s">
        <v>38</v>
      </c>
      <c r="AK5" s="56" t="s">
        <v>39</v>
      </c>
      <c r="AL5" s="56" t="s">
        <v>40</v>
      </c>
      <c r="AM5" s="56" t="s">
        <v>41</v>
      </c>
      <c r="AN5" s="56" t="s">
        <v>42</v>
      </c>
      <c r="AO5" s="56" t="s">
        <v>43</v>
      </c>
      <c r="AP5" s="56" t="s">
        <v>44</v>
      </c>
      <c r="AQ5" s="56" t="s">
        <v>45</v>
      </c>
    </row>
    <row r="6" spans="1:43" ht="16.5" customHeight="1" x14ac:dyDescent="0.25">
      <c r="B6" s="58" t="s">
        <v>232</v>
      </c>
      <c r="F6" s="59"/>
      <c r="AP6" s="60"/>
    </row>
    <row r="7" spans="1:43" ht="16.5" customHeight="1" x14ac:dyDescent="0.25">
      <c r="A7" s="8">
        <v>801</v>
      </c>
      <c r="B7" s="8" t="s">
        <v>172</v>
      </c>
      <c r="C7" s="8" t="str">
        <f>+AB7&amp;" (Pre-existing vintages do not include Economizer)"</f>
        <v>EER-rated packaged Air Conditioner, Size Range: 65 - 110 kBTU/h, EER = 11.5 (1 spd IEER = 12.2, 2 spd IEER = 14.3), EIR = 0.26, Fan W/CFM = 0.4, two-speed fan, with Econo (Pre-existing vintages do not include Economizer)</v>
      </c>
      <c r="D7" s="8" t="s">
        <v>182</v>
      </c>
      <c r="E7" s="8" t="s">
        <v>183</v>
      </c>
      <c r="F7" s="59">
        <v>41914.5</v>
      </c>
      <c r="G7" s="8" t="str">
        <f>+B7</f>
        <v>NE-HVAC-airAC-SpltPkg-65to109kBtuh-11p5eer</v>
      </c>
      <c r="H7" s="8" t="s">
        <v>161</v>
      </c>
      <c r="I7" s="8" t="s">
        <v>164</v>
      </c>
      <c r="Q7" s="8" t="s">
        <v>162</v>
      </c>
      <c r="R7" s="8" t="s">
        <v>166</v>
      </c>
      <c r="S7" s="8" t="s">
        <v>163</v>
      </c>
      <c r="T7" s="8" t="s">
        <v>167</v>
      </c>
      <c r="U7" s="8" t="s">
        <v>169</v>
      </c>
      <c r="V7" s="8" t="s">
        <v>170</v>
      </c>
      <c r="W7" s="8" t="s">
        <v>168</v>
      </c>
      <c r="Y7" s="8" t="s">
        <v>171</v>
      </c>
      <c r="Z7" s="8" t="str">
        <f>VLOOKUP(AD7,Technologies!$E$10:$Y$66,21,FALSE)</f>
        <v>EER-Rated Pkg AC, 65-110 kBTU/h; 
Pre-2005: EER = 10.1 (1 spd IEER = 10.6, 2 spd IEER = 13.6), one-speed fan, no Econo;
2006 - 2009: EER = 10.1 (1 spd IEER = 10.6, 2 spd IEER = 13.6), one-speed fan, no Econo;
2010 - 2013: EER = 11 (1 spd IEER = 11.6, 2 spd IEER = 14.1), one-speed fan, no Econo;
2014 - 2015: EER = 11 (1 spd IEER = 11.6, 2 spd IEER = 14.1), two-speed fan, w/Econo</v>
      </c>
      <c r="AA7" s="8" t="str">
        <f>VLOOKUP(AD7,Technologies!$E$10:$X$66,20,FALSE)</f>
        <v>EER-rated packaged Air Conditioner, Size Range: 65 - 110 kBTU/h, EER = 11 (1 spd IEER = 11.6, 2 spd IEER = 14.1), EIR = 0.273, Fan W/CFM = 0.4, two-speed fan, with Econo</v>
      </c>
      <c r="AB7" s="8" t="str">
        <f>VLOOKUP(AE7,Technologies!$E$10:$X$66,20,FALSE)</f>
        <v>EER-rated packaged Air Conditioner, Size Range: 65 - 110 kBTU/h, EER = 11.5 (1 spd IEER = 12.2, 2 spd IEER = 14.3), EIR = 0.26, Fan W/CFM = 0.4, two-speed fan, with Econo</v>
      </c>
      <c r="AD7" s="8" t="str">
        <f>+Technologies!E10</f>
        <v>dxAC-Com-Pkg-65to110kBTUh-EER11.0</v>
      </c>
      <c r="AE7" s="8" t="str">
        <f>+Technologies!E11</f>
        <v>dxAC-Com-Pkg-65to110kBTUh-EER11.5</v>
      </c>
      <c r="AF7" s="8" t="s">
        <v>231</v>
      </c>
      <c r="AH7" s="8" t="s">
        <v>162</v>
      </c>
      <c r="AI7" s="8" t="s">
        <v>162</v>
      </c>
      <c r="AK7" s="8" t="s">
        <v>165</v>
      </c>
      <c r="AM7" s="8" t="s">
        <v>171</v>
      </c>
      <c r="AO7" s="8" t="s">
        <v>46</v>
      </c>
      <c r="AP7" s="60">
        <v>42005</v>
      </c>
    </row>
    <row r="8" spans="1:43" ht="16.5" customHeight="1" x14ac:dyDescent="0.25">
      <c r="A8" s="8">
        <f>+A7+1</f>
        <v>802</v>
      </c>
      <c r="B8" s="8" t="s">
        <v>173</v>
      </c>
      <c r="C8" s="8" t="str">
        <f t="shared" ref="C8:C9" si="0">+AB8&amp;" (Pre-existing vintages do not include Economizer)"</f>
        <v>EER-rated packaged Air Conditioner, Size Range: 65 - 110 kBTU/h, EER = 12 (1 spd IEER = 12.8, 2 spd IEER = 14.6), EIR = 0.247, Fan W/CFM = 0.4, two-speed fan, with Econo (Pre-existing vintages do not include Economizer)</v>
      </c>
      <c r="D8" s="8" t="s">
        <v>182</v>
      </c>
      <c r="E8" s="8" t="s">
        <v>183</v>
      </c>
      <c r="F8" s="59">
        <v>41914.5</v>
      </c>
      <c r="G8" s="8" t="str">
        <f t="shared" ref="G8:G24" si="1">+B8</f>
        <v>NE-HVAC-airAC-SpltPkg-65to109kBtuh-12p0eer</v>
      </c>
      <c r="H8" s="8" t="s">
        <v>161</v>
      </c>
      <c r="I8" s="8" t="s">
        <v>164</v>
      </c>
      <c r="Q8" s="8" t="s">
        <v>162</v>
      </c>
      <c r="R8" s="8" t="s">
        <v>166</v>
      </c>
      <c r="S8" s="8" t="s">
        <v>163</v>
      </c>
      <c r="T8" s="8" t="s">
        <v>167</v>
      </c>
      <c r="U8" s="8" t="s">
        <v>169</v>
      </c>
      <c r="V8" s="8" t="s">
        <v>170</v>
      </c>
      <c r="W8" s="8" t="s">
        <v>168</v>
      </c>
      <c r="Y8" s="8" t="s">
        <v>171</v>
      </c>
      <c r="Z8" s="8" t="str">
        <f>VLOOKUP(AD8,Technologies!$E$10:$Y$66,21,FALSE)</f>
        <v>EER-Rated Pkg AC, 65-110 kBTU/h; 
Pre-2005: EER = 10.1 (1 spd IEER = 10.6, 2 spd IEER = 13.6), one-speed fan, no Econo;
2006 - 2009: EER = 10.1 (1 spd IEER = 10.6, 2 spd IEER = 13.6), one-speed fan, no Econo;
2010 - 2013: EER = 11 (1 spd IEER = 11.6, 2 spd IEER = 14.1), one-speed fan, no Econo;
2014 - 2015: EER = 11 (1 spd IEER = 11.6, 2 spd IEER = 14.1), two-speed fan, w/Econo</v>
      </c>
      <c r="AA8" s="8" t="str">
        <f>VLOOKUP(AD8,Technologies!$E$10:$X$66,20,FALSE)</f>
        <v>EER-rated packaged Air Conditioner, Size Range: 65 - 110 kBTU/h, EER = 11 (1 spd IEER = 11.6, 2 spd IEER = 14.1), EIR = 0.273, Fan W/CFM = 0.4, two-speed fan, with Econo</v>
      </c>
      <c r="AB8" s="8" t="str">
        <f>VLOOKUP(AE8,Technologies!$E$10:$X$66,20,FALSE)</f>
        <v>EER-rated packaged Air Conditioner, Size Range: 65 - 110 kBTU/h, EER = 12 (1 spd IEER = 12.8, 2 spd IEER = 14.6), EIR = 0.247, Fan W/CFM = 0.4, two-speed fan, with Econo</v>
      </c>
      <c r="AD8" s="8" t="str">
        <f>+AD7</f>
        <v>dxAC-Com-Pkg-65to110kBTUh-EER11.0</v>
      </c>
      <c r="AE8" s="8" t="str">
        <f>+Technologies!E12</f>
        <v>dxAC-Com-Pkg-65to110kBTUh-EER12.0</v>
      </c>
      <c r="AF8" s="8" t="s">
        <v>231</v>
      </c>
      <c r="AH8" s="8" t="s">
        <v>162</v>
      </c>
      <c r="AI8" s="8" t="s">
        <v>162</v>
      </c>
      <c r="AK8" s="8" t="s">
        <v>165</v>
      </c>
      <c r="AM8" s="8" t="s">
        <v>171</v>
      </c>
      <c r="AO8" s="8" t="s">
        <v>46</v>
      </c>
      <c r="AP8" s="60">
        <v>42005</v>
      </c>
    </row>
    <row r="9" spans="1:43" ht="16.5" customHeight="1" x14ac:dyDescent="0.25">
      <c r="A9" s="8">
        <f t="shared" ref="A9:A24" si="2">+A8+1</f>
        <v>803</v>
      </c>
      <c r="B9" s="8" t="s">
        <v>204</v>
      </c>
      <c r="C9" s="8" t="str">
        <f t="shared" si="0"/>
        <v>EER-rated packaged Air Conditioner, Size Range: 65 - 110 kBTU/h, EER = 13 (1 spd IEER = 13.9, 2 spd IEER = 15.1), EIR = 0.226, Fan W/CFM = 0.4, two-speed fan, with Econo (Pre-existing vintages do not include Economizer)</v>
      </c>
      <c r="D9" s="8" t="s">
        <v>182</v>
      </c>
      <c r="E9" s="8" t="s">
        <v>183</v>
      </c>
      <c r="F9" s="59">
        <v>41914.5</v>
      </c>
      <c r="G9" s="8" t="str">
        <f t="shared" si="1"/>
        <v>NE-HVAC-airAC-SpltPkg-65to109kBtuh-13p0eer</v>
      </c>
      <c r="H9" s="8" t="s">
        <v>161</v>
      </c>
      <c r="I9" s="8" t="s">
        <v>164</v>
      </c>
      <c r="Q9" s="8" t="s">
        <v>162</v>
      </c>
      <c r="R9" s="8" t="s">
        <v>166</v>
      </c>
      <c r="S9" s="8" t="s">
        <v>163</v>
      </c>
      <c r="T9" s="8" t="s">
        <v>167</v>
      </c>
      <c r="U9" s="8" t="s">
        <v>169</v>
      </c>
      <c r="V9" s="8" t="s">
        <v>170</v>
      </c>
      <c r="W9" s="8" t="s">
        <v>168</v>
      </c>
      <c r="Y9" s="8" t="s">
        <v>171</v>
      </c>
      <c r="Z9" s="8" t="str">
        <f>VLOOKUP(AD9,Technologies!$E$10:$Y$66,21,FALSE)</f>
        <v>EER-Rated Pkg AC, 65-110 kBTU/h; 
Pre-2005: EER = 10.1 (1 spd IEER = 10.6, 2 spd IEER = 13.6), one-speed fan, no Econo;
2006 - 2009: EER = 10.1 (1 spd IEER = 10.6, 2 spd IEER = 13.6), one-speed fan, no Econo;
2010 - 2013: EER = 11 (1 spd IEER = 11.6, 2 spd IEER = 14.1), one-speed fan, no Econo;
2014 - 2015: EER = 11 (1 spd IEER = 11.6, 2 spd IEER = 14.1), two-speed fan, w/Econo</v>
      </c>
      <c r="AA9" s="8" t="str">
        <f>VLOOKUP(AD9,Technologies!$E$10:$X$66,20,FALSE)</f>
        <v>EER-rated packaged Air Conditioner, Size Range: 65 - 110 kBTU/h, EER = 11 (1 spd IEER = 11.6, 2 spd IEER = 14.1), EIR = 0.273, Fan W/CFM = 0.4, two-speed fan, with Econo</v>
      </c>
      <c r="AB9" s="8" t="str">
        <f>VLOOKUP(AE9,Technologies!$E$10:$X$66,20,FALSE)</f>
        <v>EER-rated packaged Air Conditioner, Size Range: 65 - 110 kBTU/h, EER = 13 (1 spd IEER = 13.9, 2 spd IEER = 15.1), EIR = 0.226, Fan W/CFM = 0.4, two-speed fan, with Econo</v>
      </c>
      <c r="AD9" s="8" t="str">
        <f>+AD8</f>
        <v>dxAC-Com-Pkg-65to110kBTUh-EER11.0</v>
      </c>
      <c r="AE9" s="8" t="str">
        <f>+Technologies!E13</f>
        <v>dxAC-Com-Pkg-65to110kBTUh-EER13.0</v>
      </c>
      <c r="AF9" s="8" t="s">
        <v>231</v>
      </c>
      <c r="AH9" s="8" t="s">
        <v>162</v>
      </c>
      <c r="AI9" s="8" t="s">
        <v>162</v>
      </c>
      <c r="AK9" s="8" t="s">
        <v>165</v>
      </c>
      <c r="AM9" s="8" t="s">
        <v>171</v>
      </c>
      <c r="AO9" s="8" t="s">
        <v>46</v>
      </c>
      <c r="AP9" s="60">
        <v>42005</v>
      </c>
    </row>
    <row r="10" spans="1:43" ht="16.5" customHeight="1" x14ac:dyDescent="0.25">
      <c r="A10" s="8">
        <f>+A9+1</f>
        <v>804</v>
      </c>
      <c r="B10" s="8" t="s">
        <v>293</v>
      </c>
      <c r="C10" s="8" t="str">
        <f>+AB10&amp;" (Pre-existing vintages include Economizer)"</f>
        <v>EER-rated packaged Air Conditioner, Size Range: 65 - 110 kBTU/h, EER = 11.5 (1 spd IEER = 12.2, 2 spd IEER = 14.3), EIR = 0.26, Fan W/CFM = 0.4, two-speed fan, with Econo (Pre-existing vintages include Economizer)</v>
      </c>
      <c r="D10" s="8" t="s">
        <v>182</v>
      </c>
      <c r="E10" s="8" t="s">
        <v>183</v>
      </c>
      <c r="F10" s="59">
        <v>41914.5</v>
      </c>
      <c r="G10" s="8" t="str">
        <f t="shared" ref="G10:G12" si="3">+B10</f>
        <v>NE-HVAC-airAC-SpltPkg-65to109kBtuh-11p5eer-wPreEcono</v>
      </c>
      <c r="H10" s="8" t="s">
        <v>161</v>
      </c>
      <c r="I10" s="8" t="s">
        <v>164</v>
      </c>
      <c r="Q10" s="8" t="s">
        <v>162</v>
      </c>
      <c r="R10" s="8" t="s">
        <v>166</v>
      </c>
      <c r="S10" s="8" t="s">
        <v>163</v>
      </c>
      <c r="T10" s="8" t="s">
        <v>167</v>
      </c>
      <c r="U10" s="8" t="s">
        <v>169</v>
      </c>
      <c r="V10" s="8" t="s">
        <v>170</v>
      </c>
      <c r="W10" s="8" t="s">
        <v>168</v>
      </c>
      <c r="Y10" s="8" t="s">
        <v>171</v>
      </c>
      <c r="Z10" s="8" t="str">
        <f>VLOOKUP(AD10,Technologies!$E$10:$AA$66,23,FALSE)</f>
        <v>EER-Rated Pkg AC, 65-110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c r="AA10" s="8" t="str">
        <f>VLOOKUP(AD10,Technologies!$E$10:$X$66,20,FALSE)</f>
        <v>EER-rated packaged Air Conditioner, Size Range: 65 - 110 kBTU/h, EER = 11 (1 spd IEER = 11.6, 2 spd IEER = 14.1), EIR = 0.273, Fan W/CFM = 0.4, two-speed fan, with Econo</v>
      </c>
      <c r="AB10" s="8" t="str">
        <f>VLOOKUP(AE10,Technologies!$E$10:$X$66,20,FALSE)</f>
        <v>EER-rated packaged Air Conditioner, Size Range: 65 - 110 kBTU/h, EER = 11.5 (1 spd IEER = 12.2, 2 spd IEER = 14.3), EIR = 0.26, Fan W/CFM = 0.4, two-speed fan, with Econo</v>
      </c>
      <c r="AD10" s="8" t="str">
        <f>+AD7</f>
        <v>dxAC-Com-Pkg-65to110kBTUh-EER11.0</v>
      </c>
      <c r="AE10" s="8" t="str">
        <f>+AE7</f>
        <v>dxAC-Com-Pkg-65to110kBTUh-EER11.5</v>
      </c>
      <c r="AF10" s="8" t="s">
        <v>231</v>
      </c>
      <c r="AH10" s="8" t="s">
        <v>162</v>
      </c>
      <c r="AI10" s="8" t="s">
        <v>162</v>
      </c>
      <c r="AK10" s="8" t="s">
        <v>165</v>
      </c>
      <c r="AM10" s="8" t="s">
        <v>171</v>
      </c>
      <c r="AO10" s="8" t="s">
        <v>46</v>
      </c>
      <c r="AP10" s="60">
        <v>42005</v>
      </c>
    </row>
    <row r="11" spans="1:43" ht="16.5" customHeight="1" x14ac:dyDescent="0.25">
      <c r="A11" s="8">
        <f t="shared" ref="A11:A12" si="4">+A10+1</f>
        <v>805</v>
      </c>
      <c r="B11" s="8" t="s">
        <v>294</v>
      </c>
      <c r="C11" s="8" t="str">
        <f t="shared" ref="C11:C12" si="5">+AB11&amp;" (Pre-existing vintages include Economizer)"</f>
        <v>EER-rated packaged Air Conditioner, Size Range: 65 - 110 kBTU/h, EER = 12 (1 spd IEER = 12.8, 2 spd IEER = 14.6), EIR = 0.247, Fan W/CFM = 0.4, two-speed fan, with Econo (Pre-existing vintages include Economizer)</v>
      </c>
      <c r="D11" s="8" t="s">
        <v>182</v>
      </c>
      <c r="E11" s="8" t="s">
        <v>183</v>
      </c>
      <c r="F11" s="59">
        <v>41914.5</v>
      </c>
      <c r="G11" s="8" t="str">
        <f t="shared" si="3"/>
        <v>NE-HVAC-airAC-SpltPkg-65to109kBtuh-12p0eer-wPreEcono</v>
      </c>
      <c r="H11" s="8" t="s">
        <v>161</v>
      </c>
      <c r="I11" s="8" t="s">
        <v>164</v>
      </c>
      <c r="Q11" s="8" t="s">
        <v>162</v>
      </c>
      <c r="R11" s="8" t="s">
        <v>166</v>
      </c>
      <c r="S11" s="8" t="s">
        <v>163</v>
      </c>
      <c r="T11" s="8" t="s">
        <v>167</v>
      </c>
      <c r="U11" s="8" t="s">
        <v>169</v>
      </c>
      <c r="V11" s="8" t="s">
        <v>170</v>
      </c>
      <c r="W11" s="8" t="s">
        <v>168</v>
      </c>
      <c r="Y11" s="8" t="s">
        <v>171</v>
      </c>
      <c r="Z11" s="8" t="str">
        <f>VLOOKUP(AD11,Technologies!$E$10:$AA$66,23,FALSE)</f>
        <v>EER-Rated Pkg AC, 65-110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c r="AA11" s="8" t="str">
        <f>VLOOKUP(AD11,Technologies!$E$10:$X$66,20,FALSE)</f>
        <v>EER-rated packaged Air Conditioner, Size Range: 65 - 110 kBTU/h, EER = 11 (1 spd IEER = 11.6, 2 spd IEER = 14.1), EIR = 0.273, Fan W/CFM = 0.4, two-speed fan, with Econo</v>
      </c>
      <c r="AB11" s="8" t="str">
        <f>VLOOKUP(AE11,Technologies!$E$10:$X$66,20,FALSE)</f>
        <v>EER-rated packaged Air Conditioner, Size Range: 65 - 110 kBTU/h, EER = 12 (1 spd IEER = 12.8, 2 spd IEER = 14.6), EIR = 0.247, Fan W/CFM = 0.4, two-speed fan, with Econo</v>
      </c>
      <c r="AD11" s="8" t="str">
        <f t="shared" ref="AD11:AD12" si="6">+AD8</f>
        <v>dxAC-Com-Pkg-65to110kBTUh-EER11.0</v>
      </c>
      <c r="AE11" s="8" t="str">
        <f t="shared" ref="AE11:AE12" si="7">+AE8</f>
        <v>dxAC-Com-Pkg-65to110kBTUh-EER12.0</v>
      </c>
      <c r="AF11" s="8" t="s">
        <v>231</v>
      </c>
      <c r="AH11" s="8" t="s">
        <v>162</v>
      </c>
      <c r="AI11" s="8" t="s">
        <v>162</v>
      </c>
      <c r="AK11" s="8" t="s">
        <v>165</v>
      </c>
      <c r="AM11" s="8" t="s">
        <v>171</v>
      </c>
      <c r="AO11" s="8" t="s">
        <v>46</v>
      </c>
      <c r="AP11" s="60">
        <v>42005</v>
      </c>
    </row>
    <row r="12" spans="1:43" ht="16.5" customHeight="1" x14ac:dyDescent="0.25">
      <c r="A12" s="8">
        <f t="shared" si="4"/>
        <v>806</v>
      </c>
      <c r="B12" s="8" t="s">
        <v>295</v>
      </c>
      <c r="C12" s="8" t="str">
        <f t="shared" si="5"/>
        <v>EER-rated packaged Air Conditioner, Size Range: 65 - 110 kBTU/h, EER = 13 (1 spd IEER = 13.9, 2 spd IEER = 15.1), EIR = 0.226, Fan W/CFM = 0.4, two-speed fan, with Econo (Pre-existing vintages include Economizer)</v>
      </c>
      <c r="D12" s="8" t="s">
        <v>182</v>
      </c>
      <c r="E12" s="8" t="s">
        <v>183</v>
      </c>
      <c r="F12" s="59">
        <v>41914.5</v>
      </c>
      <c r="G12" s="8" t="str">
        <f t="shared" si="3"/>
        <v>NE-HVAC-airAC-SpltPkg-65to109kBtuh-13p0eer-wPreEcono</v>
      </c>
      <c r="H12" s="8" t="s">
        <v>161</v>
      </c>
      <c r="I12" s="8" t="s">
        <v>164</v>
      </c>
      <c r="Q12" s="8" t="s">
        <v>162</v>
      </c>
      <c r="R12" s="8" t="s">
        <v>166</v>
      </c>
      <c r="S12" s="8" t="s">
        <v>163</v>
      </c>
      <c r="T12" s="8" t="s">
        <v>167</v>
      </c>
      <c r="U12" s="8" t="s">
        <v>169</v>
      </c>
      <c r="V12" s="8" t="s">
        <v>170</v>
      </c>
      <c r="W12" s="8" t="s">
        <v>168</v>
      </c>
      <c r="Y12" s="8" t="s">
        <v>171</v>
      </c>
      <c r="Z12" s="8" t="str">
        <f>VLOOKUP(AD12,Technologies!$E$10:$AA$66,23,FALSE)</f>
        <v>EER-Rated Pkg AC, 65-110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c r="AA12" s="8" t="str">
        <f>VLOOKUP(AD12,Technologies!$E$10:$X$66,20,FALSE)</f>
        <v>EER-rated packaged Air Conditioner, Size Range: 65 - 110 kBTU/h, EER = 11 (1 spd IEER = 11.6, 2 spd IEER = 14.1), EIR = 0.273, Fan W/CFM = 0.4, two-speed fan, with Econo</v>
      </c>
      <c r="AB12" s="8" t="str">
        <f>VLOOKUP(AE12,Technologies!$E$10:$X$66,20,FALSE)</f>
        <v>EER-rated packaged Air Conditioner, Size Range: 65 - 110 kBTU/h, EER = 13 (1 spd IEER = 13.9, 2 spd IEER = 15.1), EIR = 0.226, Fan W/CFM = 0.4, two-speed fan, with Econo</v>
      </c>
      <c r="AD12" s="8" t="str">
        <f t="shared" si="6"/>
        <v>dxAC-Com-Pkg-65to110kBTUh-EER11.0</v>
      </c>
      <c r="AE12" s="8" t="str">
        <f t="shared" si="7"/>
        <v>dxAC-Com-Pkg-65to110kBTUh-EER13.0</v>
      </c>
      <c r="AF12" s="8" t="s">
        <v>231</v>
      </c>
      <c r="AH12" s="8" t="s">
        <v>162</v>
      </c>
      <c r="AI12" s="8" t="s">
        <v>162</v>
      </c>
      <c r="AK12" s="8" t="s">
        <v>165</v>
      </c>
      <c r="AM12" s="8" t="s">
        <v>171</v>
      </c>
      <c r="AO12" s="8" t="s">
        <v>46</v>
      </c>
      <c r="AP12" s="60">
        <v>42005</v>
      </c>
    </row>
    <row r="13" spans="1:43" ht="16.5" customHeight="1" x14ac:dyDescent="0.25">
      <c r="A13" s="8">
        <f>+A12+1</f>
        <v>807</v>
      </c>
      <c r="B13" s="8" t="s">
        <v>175</v>
      </c>
      <c r="C13" s="8" t="str">
        <f t="shared" ref="C13:C24" si="8">+AB13</f>
        <v>EER-rated packaged Air Conditioner, Size Range: 110 - 135 kBTU/h, EER = 11.5 (1 spd IEER = 12.2, 2 spd IEER = 14.3), EIR = 0.26, Fan W/CFM = 0.4, two-speed fan, with Econo</v>
      </c>
      <c r="D13" s="8" t="s">
        <v>182</v>
      </c>
      <c r="E13" s="8" t="s">
        <v>183</v>
      </c>
      <c r="F13" s="59">
        <v>41914.5</v>
      </c>
      <c r="G13" s="8" t="str">
        <f t="shared" si="1"/>
        <v>NE-HVAC-airAC-SpltPkg-110to134kBtuh-11p5eer</v>
      </c>
      <c r="H13" s="8" t="s">
        <v>161</v>
      </c>
      <c r="I13" s="8" t="s">
        <v>164</v>
      </c>
      <c r="Q13" s="8" t="s">
        <v>162</v>
      </c>
      <c r="R13" s="8" t="s">
        <v>166</v>
      </c>
      <c r="S13" s="8" t="s">
        <v>163</v>
      </c>
      <c r="T13" s="8" t="s">
        <v>167</v>
      </c>
      <c r="U13" s="8" t="s">
        <v>169</v>
      </c>
      <c r="V13" s="8" t="s">
        <v>170</v>
      </c>
      <c r="W13" s="8" t="s">
        <v>168</v>
      </c>
      <c r="Y13" s="8" t="s">
        <v>171</v>
      </c>
      <c r="Z13" s="8" t="str">
        <f>VLOOKUP(AD13,Technologies!$E$10:$Y$66,21,FALSE)</f>
        <v>EER-Rated Pkg AC, 110-135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c r="AA13" s="8" t="str">
        <f>VLOOKUP(AD13,Technologies!$E$10:$X$66,20,FALSE)</f>
        <v>EER-rated packaged Air Conditioner, Size Range: 110 - 135 kBTU/h, EER = 11 (1 spd IEER = 11.6, 2 spd IEER = 14.1), EIR = 0.273, Fan W/CFM = 0.4, two-speed fan, with Econo</v>
      </c>
      <c r="AB13" s="8" t="str">
        <f>VLOOKUP(AE13,Technologies!$E$10:$X$66,20,FALSE)</f>
        <v>EER-rated packaged Air Conditioner, Size Range: 110 - 135 kBTU/h, EER = 11.5 (1 spd IEER = 12.2, 2 spd IEER = 14.3), EIR = 0.26, Fan W/CFM = 0.4, two-speed fan, with Econo</v>
      </c>
      <c r="AD13" s="8" t="str">
        <f>+Technologies!E14</f>
        <v>dxAC-Com-Pkg-110to135kBTUh-EER11.0</v>
      </c>
      <c r="AE13" s="8" t="str">
        <f>+Technologies!E15</f>
        <v>dxAC-Com-Pkg-110to135kBTUh-EER11.5</v>
      </c>
      <c r="AF13" s="8" t="s">
        <v>231</v>
      </c>
      <c r="AH13" s="8" t="s">
        <v>162</v>
      </c>
      <c r="AI13" s="8" t="s">
        <v>162</v>
      </c>
      <c r="AK13" s="8" t="s">
        <v>165</v>
      </c>
      <c r="AM13" s="8" t="s">
        <v>171</v>
      </c>
      <c r="AO13" s="8" t="s">
        <v>46</v>
      </c>
      <c r="AP13" s="60">
        <v>42005</v>
      </c>
    </row>
    <row r="14" spans="1:43" ht="16.5" customHeight="1" x14ac:dyDescent="0.25">
      <c r="A14" s="8">
        <f t="shared" si="2"/>
        <v>808</v>
      </c>
      <c r="B14" s="8" t="s">
        <v>176</v>
      </c>
      <c r="C14" s="8" t="str">
        <f t="shared" si="8"/>
        <v>EER-rated packaged Air Conditioner, Size Range: 110 - 135 kBTU/h, EER = 12 (1 spd IEER = 12.8, 2 spd IEER = 14.6), EIR = 0.247, Fan W/CFM = 0.4, two-speed fan, with Econo</v>
      </c>
      <c r="D14" s="8" t="s">
        <v>182</v>
      </c>
      <c r="E14" s="8" t="s">
        <v>183</v>
      </c>
      <c r="F14" s="59">
        <v>41914.5</v>
      </c>
      <c r="G14" s="8" t="str">
        <f t="shared" si="1"/>
        <v>NE-HVAC-airAC-SpltPkg-110to134kBtuh-12p0eer</v>
      </c>
      <c r="H14" s="8" t="s">
        <v>161</v>
      </c>
      <c r="I14" s="8" t="s">
        <v>164</v>
      </c>
      <c r="Q14" s="8" t="s">
        <v>162</v>
      </c>
      <c r="R14" s="8" t="s">
        <v>166</v>
      </c>
      <c r="S14" s="8" t="s">
        <v>163</v>
      </c>
      <c r="T14" s="8" t="s">
        <v>167</v>
      </c>
      <c r="U14" s="8" t="s">
        <v>169</v>
      </c>
      <c r="V14" s="8" t="s">
        <v>170</v>
      </c>
      <c r="W14" s="8" t="s">
        <v>168</v>
      </c>
      <c r="Y14" s="8" t="s">
        <v>171</v>
      </c>
      <c r="Z14" s="8" t="str">
        <f>VLOOKUP(AD14,Technologies!$E$10:$Y$66,21,FALSE)</f>
        <v>EER-Rated Pkg AC, 110-135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c r="AA14" s="8" t="str">
        <f>VLOOKUP(AD14,Technologies!$E$10:$X$66,20,FALSE)</f>
        <v>EER-rated packaged Air Conditioner, Size Range: 110 - 135 kBTU/h, EER = 11 (1 spd IEER = 11.6, 2 spd IEER = 14.1), EIR = 0.273, Fan W/CFM = 0.4, two-speed fan, with Econo</v>
      </c>
      <c r="AB14" s="8" t="str">
        <f>VLOOKUP(AE14,Technologies!$E$10:$X$66,20,FALSE)</f>
        <v>EER-rated packaged Air Conditioner, Size Range: 110 - 135 kBTU/h, EER = 12 (1 spd IEER = 12.8, 2 spd IEER = 14.6), EIR = 0.247, Fan W/CFM = 0.4, two-speed fan, with Econo</v>
      </c>
      <c r="AD14" s="8" t="str">
        <f>+AD13</f>
        <v>dxAC-Com-Pkg-110to135kBTUh-EER11.0</v>
      </c>
      <c r="AE14" s="8" t="str">
        <f>+Technologies!E16</f>
        <v>dxAC-Com-Pkg-110to135kBTUh-EER12.0</v>
      </c>
      <c r="AF14" s="8" t="s">
        <v>231</v>
      </c>
      <c r="AH14" s="8" t="s">
        <v>162</v>
      </c>
      <c r="AI14" s="8" t="s">
        <v>162</v>
      </c>
      <c r="AK14" s="8" t="s">
        <v>165</v>
      </c>
      <c r="AM14" s="8" t="s">
        <v>171</v>
      </c>
      <c r="AO14" s="8" t="s">
        <v>46</v>
      </c>
      <c r="AP14" s="60">
        <v>42005</v>
      </c>
    </row>
    <row r="15" spans="1:43" ht="16.5" customHeight="1" x14ac:dyDescent="0.25">
      <c r="A15" s="8">
        <f t="shared" si="2"/>
        <v>809</v>
      </c>
      <c r="B15" s="8" t="s">
        <v>211</v>
      </c>
      <c r="C15" s="8" t="str">
        <f t="shared" si="8"/>
        <v>EER-rated packaged Air Conditioner, Size Range: 110 - 135 kBTU/h, EER = 12.5 (1 spd IEER = 13.3, 2 spd IEER = 14.9), EIR = 0.236, Fan W/CFM = 0.4, two-speed fan, with Econo</v>
      </c>
      <c r="D15" s="8" t="s">
        <v>182</v>
      </c>
      <c r="E15" s="8" t="s">
        <v>183</v>
      </c>
      <c r="F15" s="59">
        <v>41914.5</v>
      </c>
      <c r="G15" s="8" t="str">
        <f t="shared" si="1"/>
        <v>NE-HVAC-airAC-SpltPkg-110to134kBtuh-12p5eer</v>
      </c>
      <c r="H15" s="8" t="s">
        <v>161</v>
      </c>
      <c r="I15" s="8" t="s">
        <v>164</v>
      </c>
      <c r="Q15" s="8" t="s">
        <v>162</v>
      </c>
      <c r="R15" s="8" t="s">
        <v>166</v>
      </c>
      <c r="S15" s="8" t="s">
        <v>163</v>
      </c>
      <c r="T15" s="8" t="s">
        <v>167</v>
      </c>
      <c r="U15" s="8" t="s">
        <v>169</v>
      </c>
      <c r="V15" s="8" t="s">
        <v>170</v>
      </c>
      <c r="W15" s="8" t="s">
        <v>168</v>
      </c>
      <c r="Y15" s="8" t="s">
        <v>171</v>
      </c>
      <c r="Z15" s="8" t="str">
        <f>VLOOKUP(AD15,Technologies!$E$10:$Y$66,21,FALSE)</f>
        <v>EER-Rated Pkg AC, 110-135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c r="AA15" s="8" t="str">
        <f>VLOOKUP(AD15,Technologies!$E$10:$X$66,20,FALSE)</f>
        <v>EER-rated packaged Air Conditioner, Size Range: 110 - 135 kBTU/h, EER = 11 (1 spd IEER = 11.6, 2 spd IEER = 14.1), EIR = 0.273, Fan W/CFM = 0.4, two-speed fan, with Econo</v>
      </c>
      <c r="AB15" s="8" t="str">
        <f>VLOOKUP(AE15,Technologies!$E$10:$X$66,20,FALSE)</f>
        <v>EER-rated packaged Air Conditioner, Size Range: 110 - 135 kBTU/h, EER = 12.5 (1 spd IEER = 13.3, 2 spd IEER = 14.9), EIR = 0.236, Fan W/CFM = 0.4, two-speed fan, with Econo</v>
      </c>
      <c r="AD15" s="8" t="str">
        <f>+AD14</f>
        <v>dxAC-Com-Pkg-110to135kBTUh-EER11.0</v>
      </c>
      <c r="AE15" s="8" t="str">
        <f>+Technologies!E17</f>
        <v>dxAC-Com-Pkg-110to135kBTUh-EER12.5</v>
      </c>
      <c r="AF15" s="8" t="s">
        <v>231</v>
      </c>
      <c r="AH15" s="8" t="s">
        <v>162</v>
      </c>
      <c r="AI15" s="8" t="s">
        <v>162</v>
      </c>
      <c r="AK15" s="8" t="s">
        <v>165</v>
      </c>
      <c r="AM15" s="8" t="s">
        <v>171</v>
      </c>
      <c r="AO15" s="8" t="s">
        <v>46</v>
      </c>
      <c r="AP15" s="60">
        <v>42005</v>
      </c>
    </row>
    <row r="16" spans="1:43" ht="16.5" customHeight="1" x14ac:dyDescent="0.25">
      <c r="A16" s="8">
        <f t="shared" si="2"/>
        <v>810</v>
      </c>
      <c r="B16" s="8" t="s">
        <v>178</v>
      </c>
      <c r="C16" s="8" t="str">
        <f t="shared" si="8"/>
        <v>EER-rated packaged Air Conditioner, Size Range: 135 - 240 kBTU/h, EER = 11.5 (1 spd IEER = 12.4, 2 spd IEER = 14.2), EIR = 0.255, Fan W/CFM = 0.41, two-speed fan, with Econo</v>
      </c>
      <c r="D16" s="8" t="s">
        <v>182</v>
      </c>
      <c r="E16" s="8" t="s">
        <v>183</v>
      </c>
      <c r="F16" s="59">
        <v>41914.5</v>
      </c>
      <c r="G16" s="8" t="str">
        <f t="shared" si="1"/>
        <v>NE-HVAC-airAC-SpltPkg-135to239kBtuh-11p5eer</v>
      </c>
      <c r="H16" s="8" t="s">
        <v>161</v>
      </c>
      <c r="I16" s="8" t="s">
        <v>164</v>
      </c>
      <c r="Q16" s="8" t="s">
        <v>162</v>
      </c>
      <c r="R16" s="8" t="s">
        <v>166</v>
      </c>
      <c r="S16" s="8" t="s">
        <v>163</v>
      </c>
      <c r="T16" s="8" t="s">
        <v>167</v>
      </c>
      <c r="U16" s="8" t="s">
        <v>169</v>
      </c>
      <c r="V16" s="8" t="s">
        <v>170</v>
      </c>
      <c r="W16" s="8" t="s">
        <v>168</v>
      </c>
      <c r="Y16" s="8" t="s">
        <v>171</v>
      </c>
      <c r="Z16" s="8" t="str">
        <f>VLOOKUP(AD16,Technologies!$E$10:$Y$66,21,FALSE)</f>
        <v>EER-Rated Pkg AC, 135-240 kBTU/h; 
Pre-2005: EER = 9.5 (1 spd IEER = 11.4, 2 spd IEER = 11.6), one-speed fan, w/Econo;
2006 - 2009: EER = 9.5 (1 spd IEER = 11.4, 2 spd IEER = 11.6), one-speed fan, w/Econo;
2010 - 2013: EER = 10.8 (1 spd IEER = 11.4, 2 spd IEER = 13.3), one-speed fan, w/Econo;
2014 - 2015: EER = 10.8 (1 spd IEER = 11.4, 2 spd IEER = 13.3), two-speed fan, w/Econo</v>
      </c>
      <c r="AA16" s="8" t="str">
        <f>VLOOKUP(AD16,Technologies!$E$10:$X$66,20,FALSE)</f>
        <v>EER-rated packaged Air Conditioner, Size Range: 135 - 240 kBTU/h, EER = 10.8 (1 spd IEER = 11.4, 2 spd IEER = 13.3), EIR = 0.274, Fan W/CFM = 0.41, two-speed fan, with Econo</v>
      </c>
      <c r="AB16" s="8" t="str">
        <f>VLOOKUP(AE16,Technologies!$E$10:$X$66,20,FALSE)</f>
        <v>EER-rated packaged Air Conditioner, Size Range: 135 - 240 kBTU/h, EER = 11.5 (1 spd IEER = 12.4, 2 spd IEER = 14.2), EIR = 0.255, Fan W/CFM = 0.41, two-speed fan, with Econo</v>
      </c>
      <c r="AD16" s="8" t="str">
        <f>+Technologies!E18</f>
        <v>dxAC-Com-Pkg-135to240kBTUh-EER10.8</v>
      </c>
      <c r="AE16" s="8" t="str">
        <f>+Technologies!E19</f>
        <v>dxAC-Com-Pkg-135to240kBTUh-EER11.5</v>
      </c>
      <c r="AF16" s="8" t="s">
        <v>231</v>
      </c>
      <c r="AH16" s="8" t="s">
        <v>162</v>
      </c>
      <c r="AI16" s="8" t="s">
        <v>162</v>
      </c>
      <c r="AK16" s="8" t="s">
        <v>165</v>
      </c>
      <c r="AM16" s="8" t="s">
        <v>171</v>
      </c>
      <c r="AO16" s="8" t="s">
        <v>46</v>
      </c>
      <c r="AP16" s="60">
        <v>42005</v>
      </c>
    </row>
    <row r="17" spans="1:42" ht="16.5" customHeight="1" x14ac:dyDescent="0.25">
      <c r="A17" s="8">
        <f t="shared" si="2"/>
        <v>811</v>
      </c>
      <c r="B17" s="8" t="s">
        <v>179</v>
      </c>
      <c r="C17" s="8" t="str">
        <f t="shared" si="8"/>
        <v>EER-rated packaged Air Conditioner, Size Range: 135 - 240 kBTU/h, EER = 12 (1 spd IEER = 13.1, 2 spd IEER = 14.8), EIR = 0.243, Fan W/CFM = 0.41, two-speed fan, with Econo</v>
      </c>
      <c r="D17" s="8" t="s">
        <v>182</v>
      </c>
      <c r="E17" s="8" t="s">
        <v>183</v>
      </c>
      <c r="F17" s="59">
        <v>41914.5</v>
      </c>
      <c r="G17" s="8" t="str">
        <f t="shared" si="1"/>
        <v>NE-HVAC-airAC-SpltPkg-135to239kBtuh-12p0eer</v>
      </c>
      <c r="H17" s="8" t="s">
        <v>161</v>
      </c>
      <c r="I17" s="8" t="s">
        <v>164</v>
      </c>
      <c r="Q17" s="8" t="s">
        <v>162</v>
      </c>
      <c r="R17" s="8" t="s">
        <v>166</v>
      </c>
      <c r="S17" s="8" t="s">
        <v>163</v>
      </c>
      <c r="T17" s="8" t="s">
        <v>167</v>
      </c>
      <c r="U17" s="8" t="s">
        <v>169</v>
      </c>
      <c r="V17" s="8" t="s">
        <v>170</v>
      </c>
      <c r="W17" s="8" t="s">
        <v>168</v>
      </c>
      <c r="Y17" s="8" t="s">
        <v>171</v>
      </c>
      <c r="Z17" s="8" t="str">
        <f>VLOOKUP(AD17,Technologies!$E$10:$Y$66,21,FALSE)</f>
        <v>EER-Rated Pkg AC, 135-240 kBTU/h; 
Pre-2005: EER = 9.5 (1 spd IEER = 11.4, 2 spd IEER = 11.6), one-speed fan, w/Econo;
2006 - 2009: EER = 9.5 (1 spd IEER = 11.4, 2 spd IEER = 11.6), one-speed fan, w/Econo;
2010 - 2013: EER = 10.8 (1 spd IEER = 11.4, 2 spd IEER = 13.3), one-speed fan, w/Econo;
2014 - 2015: EER = 10.8 (1 spd IEER = 11.4, 2 spd IEER = 13.3), two-speed fan, w/Econo</v>
      </c>
      <c r="AA17" s="8" t="str">
        <f>VLOOKUP(AD17,Technologies!$E$10:$X$66,20,FALSE)</f>
        <v>EER-rated packaged Air Conditioner, Size Range: 135 - 240 kBTU/h, EER = 10.8 (1 spd IEER = 11.4, 2 spd IEER = 13.3), EIR = 0.274, Fan W/CFM = 0.41, two-speed fan, with Econo</v>
      </c>
      <c r="AB17" s="8" t="str">
        <f>VLOOKUP(AE17,Technologies!$E$10:$X$66,20,FALSE)</f>
        <v>EER-rated packaged Air Conditioner, Size Range: 135 - 240 kBTU/h, EER = 12 (1 spd IEER = 13.1, 2 spd IEER = 14.8), EIR = 0.243, Fan W/CFM = 0.41, two-speed fan, with Econo</v>
      </c>
      <c r="AD17" s="8" t="str">
        <f>+AD16</f>
        <v>dxAC-Com-Pkg-135to240kBTUh-EER10.8</v>
      </c>
      <c r="AE17" s="8" t="str">
        <f>+Technologies!E20</f>
        <v>dxAC-Com-Pkg-135to240kBTUh-EER12.0</v>
      </c>
      <c r="AF17" s="8" t="s">
        <v>231</v>
      </c>
      <c r="AH17" s="8" t="s">
        <v>162</v>
      </c>
      <c r="AI17" s="8" t="s">
        <v>162</v>
      </c>
      <c r="AK17" s="8" t="s">
        <v>165</v>
      </c>
      <c r="AM17" s="8" t="s">
        <v>171</v>
      </c>
      <c r="AO17" s="8" t="s">
        <v>46</v>
      </c>
      <c r="AP17" s="60">
        <v>42005</v>
      </c>
    </row>
    <row r="18" spans="1:42" ht="16.5" customHeight="1" x14ac:dyDescent="0.25">
      <c r="A18" s="8">
        <f t="shared" si="2"/>
        <v>812</v>
      </c>
      <c r="B18" s="8" t="s">
        <v>205</v>
      </c>
      <c r="C18" s="8" t="str">
        <f t="shared" si="8"/>
        <v>EER-rated packaged Air Conditioner, Size Range: 135 - 240 kBTU/h, EER = 12.5 (1 spd IEER = 13.8, 2 spd IEER = 15.5), EIR = 0.231, Fan W/CFM = 0.41, two-speed fan, with Econo</v>
      </c>
      <c r="D18" s="8" t="s">
        <v>182</v>
      </c>
      <c r="E18" s="8" t="s">
        <v>183</v>
      </c>
      <c r="F18" s="59">
        <v>41914.5</v>
      </c>
      <c r="G18" s="8" t="str">
        <f t="shared" si="1"/>
        <v>NE-HVAC-airAC-SpltPkg-135to239kBtuh-12p5eer</v>
      </c>
      <c r="H18" s="8" t="s">
        <v>161</v>
      </c>
      <c r="I18" s="8" t="s">
        <v>164</v>
      </c>
      <c r="Q18" s="8" t="s">
        <v>162</v>
      </c>
      <c r="R18" s="8" t="s">
        <v>166</v>
      </c>
      <c r="S18" s="8" t="s">
        <v>163</v>
      </c>
      <c r="T18" s="8" t="s">
        <v>167</v>
      </c>
      <c r="U18" s="8" t="s">
        <v>169</v>
      </c>
      <c r="V18" s="8" t="s">
        <v>170</v>
      </c>
      <c r="W18" s="8" t="s">
        <v>168</v>
      </c>
      <c r="Y18" s="8" t="s">
        <v>171</v>
      </c>
      <c r="Z18" s="8" t="str">
        <f>VLOOKUP(AD18,Technologies!$E$10:$Y$66,21,FALSE)</f>
        <v>EER-Rated Pkg AC, 135-240 kBTU/h; 
Pre-2005: EER = 9.5 (1 spd IEER = 11.4, 2 spd IEER = 11.6), one-speed fan, w/Econo;
2006 - 2009: EER = 9.5 (1 spd IEER = 11.4, 2 spd IEER = 11.6), one-speed fan, w/Econo;
2010 - 2013: EER = 10.8 (1 spd IEER = 11.4, 2 spd IEER = 13.3), one-speed fan, w/Econo;
2014 - 2015: EER = 10.8 (1 spd IEER = 11.4, 2 spd IEER = 13.3), two-speed fan, w/Econo</v>
      </c>
      <c r="AA18" s="8" t="str">
        <f>VLOOKUP(AD18,Technologies!$E$10:$X$66,20,FALSE)</f>
        <v>EER-rated packaged Air Conditioner, Size Range: 135 - 240 kBTU/h, EER = 10.8 (1 spd IEER = 11.4, 2 spd IEER = 13.3), EIR = 0.274, Fan W/CFM = 0.41, two-speed fan, with Econo</v>
      </c>
      <c r="AB18" s="8" t="str">
        <f>VLOOKUP(AE18,Technologies!$E$10:$X$66,20,FALSE)</f>
        <v>EER-rated packaged Air Conditioner, Size Range: 135 - 240 kBTU/h, EER = 12.5 (1 spd IEER = 13.8, 2 spd IEER = 15.5), EIR = 0.231, Fan W/CFM = 0.41, two-speed fan, with Econo</v>
      </c>
      <c r="AD18" s="8" t="str">
        <f>+AD17</f>
        <v>dxAC-Com-Pkg-135to240kBTUh-EER10.8</v>
      </c>
      <c r="AE18" s="8" t="str">
        <f>+Technologies!E21</f>
        <v>dxAC-Com-Pkg-135to240kBTUh-EER12.5</v>
      </c>
      <c r="AF18" s="8" t="s">
        <v>231</v>
      </c>
      <c r="AH18" s="8" t="s">
        <v>162</v>
      </c>
      <c r="AI18" s="8" t="s">
        <v>162</v>
      </c>
      <c r="AK18" s="8" t="s">
        <v>165</v>
      </c>
      <c r="AM18" s="8" t="s">
        <v>171</v>
      </c>
      <c r="AO18" s="8" t="s">
        <v>46</v>
      </c>
      <c r="AP18" s="60">
        <v>42005</v>
      </c>
    </row>
    <row r="19" spans="1:42" ht="16.5" customHeight="1" x14ac:dyDescent="0.25">
      <c r="A19" s="8">
        <f t="shared" si="2"/>
        <v>813</v>
      </c>
      <c r="B19" s="8" t="s">
        <v>180</v>
      </c>
      <c r="C19" s="8" t="str">
        <f t="shared" si="8"/>
        <v>EER-rated packaged Air Conditioner, Size Range: 240 - 760 kBTU/h, EER = 10.8 (1 spd IEER = 11.6, 2 spd IEER = 12.8), EIR = 0.255, Fan W/CFM = 0.61, two-speed fan, with Econo</v>
      </c>
      <c r="D19" s="8" t="s">
        <v>182</v>
      </c>
      <c r="E19" s="8" t="s">
        <v>183</v>
      </c>
      <c r="F19" s="59">
        <v>41914.5</v>
      </c>
      <c r="G19" s="8" t="str">
        <f t="shared" si="1"/>
        <v>NE-HVAC-airAC-SpltPkg-240to759kBtuh-10p8eer</v>
      </c>
      <c r="H19" s="8" t="s">
        <v>161</v>
      </c>
      <c r="I19" s="8" t="s">
        <v>164</v>
      </c>
      <c r="Q19" s="8" t="s">
        <v>162</v>
      </c>
      <c r="R19" s="8" t="s">
        <v>166</v>
      </c>
      <c r="S19" s="8" t="s">
        <v>163</v>
      </c>
      <c r="T19" s="8" t="s">
        <v>167</v>
      </c>
      <c r="U19" s="8" t="s">
        <v>169</v>
      </c>
      <c r="V19" s="8" t="s">
        <v>170</v>
      </c>
      <c r="W19" s="8" t="s">
        <v>168</v>
      </c>
      <c r="Y19" s="8" t="s">
        <v>171</v>
      </c>
      <c r="Z19" s="8" t="str">
        <f>VLOOKUP(AD19,Technologies!$E$10:$Y$66,21,FALSE)</f>
        <v>EER-Rated Pkg AC, 240-760 kBTU/h; 
Pre-2005: EER = 9.3 (1 spd IEER = 11.1, 2 spd IEER = 11.1), one-speed fan, w/Econo;
2006 - 2009: EER = 9.3 (1 spd IEER = 11.1, 2 spd IEER = 11.1), one-speed fan, w/Econo;
2010 - 2013: EER = 9.8 (1 spd IEER = 11.7, 2 spd IEER = 11.7), one-speed fan, w/Econo;
2014 - 2015: EER = 9.8 (1 spd IEER = 11.7, 2 spd IEER = 11.7), two-speed fan, w/Econo</v>
      </c>
      <c r="AA19" s="8" t="str">
        <f>VLOOKUP(AD19,Technologies!$E$10:$X$66,20,FALSE)</f>
        <v>EER-rated packaged Air Conditioner, Size Range: 240 - 760 kBTU/h, EER = 9.8 (1 spd IEER = 10.4, 2 spd IEER = 11.7), EIR = 0.286, Fan W/CFM = 0.61, two-speed fan, with Econo</v>
      </c>
      <c r="AB19" s="8" t="str">
        <f>VLOOKUP(AE19,Technologies!$E$10:$X$66,20,FALSE)</f>
        <v>EER-rated packaged Air Conditioner, Size Range: 240 - 760 kBTU/h, EER = 10.8 (1 spd IEER = 11.6, 2 spd IEER = 12.8), EIR = 0.255, Fan W/CFM = 0.61, two-speed fan, with Econo</v>
      </c>
      <c r="AD19" s="8" t="str">
        <f>+Technologies!E22</f>
        <v>dxAC-Com-Pkg-240to760kBTUh-EER9.8</v>
      </c>
      <c r="AE19" s="8" t="str">
        <f>+Technologies!E23</f>
        <v>dxAC-Com-Pkg-240to760kBTUh-EER10.8</v>
      </c>
      <c r="AF19" s="8" t="s">
        <v>231</v>
      </c>
      <c r="AG19" s="8" t="s">
        <v>209</v>
      </c>
      <c r="AH19" s="8" t="s">
        <v>162</v>
      </c>
      <c r="AI19" s="8" t="s">
        <v>162</v>
      </c>
      <c r="AK19" s="8" t="s">
        <v>165</v>
      </c>
      <c r="AM19" s="8" t="s">
        <v>171</v>
      </c>
      <c r="AO19" s="8" t="s">
        <v>46</v>
      </c>
      <c r="AP19" s="60">
        <v>42005</v>
      </c>
    </row>
    <row r="20" spans="1:42" ht="16.5" customHeight="1" x14ac:dyDescent="0.25">
      <c r="A20" s="8">
        <f t="shared" si="2"/>
        <v>814</v>
      </c>
      <c r="B20" s="8" t="s">
        <v>206</v>
      </c>
      <c r="C20" s="8" t="str">
        <f t="shared" si="8"/>
        <v>EER-rated packaged Air Conditioner, Size Range: 240 - 760 kBTU/h, EER = 11.5 (1 spd IEER = 12.4, 2 spd IEER = 13.6), EIR = 0.236, Fan W/CFM = 0.61, two-speed fan, with Econo</v>
      </c>
      <c r="D20" s="8" t="s">
        <v>182</v>
      </c>
      <c r="E20" s="8" t="s">
        <v>183</v>
      </c>
      <c r="F20" s="59">
        <v>41914.5</v>
      </c>
      <c r="G20" s="8" t="str">
        <f t="shared" si="1"/>
        <v>NE-HVAC-airAC-SpltPkg-240to759kBtuh-11p5eer</v>
      </c>
      <c r="H20" s="8" t="s">
        <v>161</v>
      </c>
      <c r="I20" s="8" t="s">
        <v>164</v>
      </c>
      <c r="Q20" s="8" t="s">
        <v>162</v>
      </c>
      <c r="R20" s="8" t="s">
        <v>166</v>
      </c>
      <c r="S20" s="8" t="s">
        <v>163</v>
      </c>
      <c r="T20" s="8" t="s">
        <v>167</v>
      </c>
      <c r="U20" s="8" t="s">
        <v>169</v>
      </c>
      <c r="V20" s="8" t="s">
        <v>170</v>
      </c>
      <c r="W20" s="8" t="s">
        <v>168</v>
      </c>
      <c r="Y20" s="8" t="s">
        <v>171</v>
      </c>
      <c r="Z20" s="8" t="str">
        <f>VLOOKUP(AD20,Technologies!$E$10:$Y$66,21,FALSE)</f>
        <v>EER-Rated Pkg AC, 240-760 kBTU/h; 
Pre-2005: EER = 9.3 (1 spd IEER = 11.1, 2 spd IEER = 11.1), one-speed fan, w/Econo;
2006 - 2009: EER = 9.3 (1 spd IEER = 11.1, 2 spd IEER = 11.1), one-speed fan, w/Econo;
2010 - 2013: EER = 9.8 (1 spd IEER = 11.7, 2 spd IEER = 11.7), one-speed fan, w/Econo;
2014 - 2015: EER = 9.8 (1 spd IEER = 11.7, 2 spd IEER = 11.7), two-speed fan, w/Econo</v>
      </c>
      <c r="AA20" s="8" t="str">
        <f>VLOOKUP(AD20,Technologies!$E$10:$X$66,20,FALSE)</f>
        <v>EER-rated packaged Air Conditioner, Size Range: 240 - 760 kBTU/h, EER = 9.8 (1 spd IEER = 10.4, 2 spd IEER = 11.7), EIR = 0.286, Fan W/CFM = 0.61, two-speed fan, with Econo</v>
      </c>
      <c r="AB20" s="8" t="str">
        <f>VLOOKUP(AE20,Technologies!$E$10:$X$66,20,FALSE)</f>
        <v>EER-rated packaged Air Conditioner, Size Range: 240 - 760 kBTU/h, EER = 11.5 (1 spd IEER = 12.4, 2 spd IEER = 13.6), EIR = 0.236, Fan W/CFM = 0.61, two-speed fan, with Econo</v>
      </c>
      <c r="AD20" s="8" t="str">
        <f>+AD19</f>
        <v>dxAC-Com-Pkg-240to760kBTUh-EER9.8</v>
      </c>
      <c r="AE20" s="8" t="str">
        <f>+Technologies!E24</f>
        <v>dxAC-Com-Pkg-240to760kBTUh-EER11.5</v>
      </c>
      <c r="AF20" s="8" t="s">
        <v>231</v>
      </c>
      <c r="AG20" s="8" t="s">
        <v>209</v>
      </c>
      <c r="AH20" s="8" t="s">
        <v>162</v>
      </c>
      <c r="AI20" s="8" t="s">
        <v>162</v>
      </c>
      <c r="AK20" s="8" t="s">
        <v>165</v>
      </c>
      <c r="AM20" s="8" t="s">
        <v>171</v>
      </c>
      <c r="AO20" s="8" t="s">
        <v>46</v>
      </c>
      <c r="AP20" s="60">
        <v>42005</v>
      </c>
    </row>
    <row r="21" spans="1:42" ht="16.5" customHeight="1" x14ac:dyDescent="0.25">
      <c r="A21" s="8">
        <f t="shared" si="2"/>
        <v>815</v>
      </c>
      <c r="B21" s="8" t="s">
        <v>207</v>
      </c>
      <c r="C21" s="8" t="str">
        <f t="shared" si="8"/>
        <v>EER-rated packaged Air Conditioner, Size Range: 240 - 760 kBTU/h, EER = 12.5 (1 spd IEER = 13.6, 2 spd IEER = 14.8), EIR = 0.213, Fan W/CFM = 0.61, two-speed fan, with Econo</v>
      </c>
      <c r="D21" s="8" t="s">
        <v>182</v>
      </c>
      <c r="E21" s="8" t="s">
        <v>183</v>
      </c>
      <c r="F21" s="59">
        <v>41914.5</v>
      </c>
      <c r="G21" s="8" t="str">
        <f t="shared" si="1"/>
        <v>NE-HVAC-airAC-SpltPkg-240to759kBtuh-12p5eer</v>
      </c>
      <c r="H21" s="8" t="s">
        <v>161</v>
      </c>
      <c r="I21" s="8" t="s">
        <v>164</v>
      </c>
      <c r="Q21" s="8" t="s">
        <v>162</v>
      </c>
      <c r="R21" s="8" t="s">
        <v>166</v>
      </c>
      <c r="S21" s="8" t="s">
        <v>163</v>
      </c>
      <c r="T21" s="8" t="s">
        <v>167</v>
      </c>
      <c r="U21" s="8" t="s">
        <v>169</v>
      </c>
      <c r="V21" s="8" t="s">
        <v>170</v>
      </c>
      <c r="W21" s="8" t="s">
        <v>168</v>
      </c>
      <c r="Y21" s="8" t="s">
        <v>171</v>
      </c>
      <c r="Z21" s="8" t="str">
        <f>VLOOKUP(AD21,Technologies!$E$10:$Y$66,21,FALSE)</f>
        <v>EER-Rated Pkg AC, 240-760 kBTU/h; 
Pre-2005: EER = 9.3 (1 spd IEER = 11.1, 2 spd IEER = 11.1), one-speed fan, w/Econo;
2006 - 2009: EER = 9.3 (1 spd IEER = 11.1, 2 spd IEER = 11.1), one-speed fan, w/Econo;
2010 - 2013: EER = 9.8 (1 spd IEER = 11.7, 2 spd IEER = 11.7), one-speed fan, w/Econo;
2014 - 2015: EER = 9.8 (1 spd IEER = 11.7, 2 spd IEER = 11.7), two-speed fan, w/Econo</v>
      </c>
      <c r="AA21" s="8" t="str">
        <f>VLOOKUP(AD21,Technologies!$E$10:$X$66,20,FALSE)</f>
        <v>EER-rated packaged Air Conditioner, Size Range: 240 - 760 kBTU/h, EER = 9.8 (1 spd IEER = 10.4, 2 spd IEER = 11.7), EIR = 0.286, Fan W/CFM = 0.61, two-speed fan, with Econo</v>
      </c>
      <c r="AB21" s="8" t="str">
        <f>VLOOKUP(AE21,Technologies!$E$10:$X$66,20,FALSE)</f>
        <v>EER-rated packaged Air Conditioner, Size Range: 240 - 760 kBTU/h, EER = 12.5 (1 spd IEER = 13.6, 2 spd IEER = 14.8), EIR = 0.213, Fan W/CFM = 0.61, two-speed fan, with Econo</v>
      </c>
      <c r="AD21" s="8" t="str">
        <f>+AD20</f>
        <v>dxAC-Com-Pkg-240to760kBTUh-EER9.8</v>
      </c>
      <c r="AE21" s="8" t="str">
        <f>+Technologies!E25</f>
        <v>dxAC-Com-Pkg-240to760kBTUh-EER12.5</v>
      </c>
      <c r="AF21" s="8" t="s">
        <v>231</v>
      </c>
      <c r="AG21" s="8" t="s">
        <v>209</v>
      </c>
      <c r="AH21" s="8" t="s">
        <v>162</v>
      </c>
      <c r="AI21" s="8" t="s">
        <v>162</v>
      </c>
      <c r="AK21" s="8" t="s">
        <v>165</v>
      </c>
      <c r="AM21" s="8" t="s">
        <v>171</v>
      </c>
      <c r="AO21" s="8" t="s">
        <v>46</v>
      </c>
      <c r="AP21" s="60">
        <v>42005</v>
      </c>
    </row>
    <row r="22" spans="1:42" ht="16.5" customHeight="1" x14ac:dyDescent="0.25">
      <c r="A22" s="8">
        <f t="shared" si="2"/>
        <v>816</v>
      </c>
      <c r="B22" s="8" t="s">
        <v>181</v>
      </c>
      <c r="C22" s="8" t="str">
        <f t="shared" si="8"/>
        <v>EER-rated packaged Air Conditioner, Size Range: 760 -  kBTU/h, EER = 10.2 (1 spd IEER = 10.9, 2 spd IEER = 12.1), EIR = 0.273, Fan W/CFM = 0.61, two-speed fan, with Econo</v>
      </c>
      <c r="D22" s="8" t="s">
        <v>182</v>
      </c>
      <c r="E22" s="8" t="s">
        <v>183</v>
      </c>
      <c r="F22" s="59">
        <v>41914.5</v>
      </c>
      <c r="G22" s="8" t="str">
        <f t="shared" si="1"/>
        <v>NE-HVAC-airAC-SpltPkg-gte760kBtuh-10p2eer</v>
      </c>
      <c r="H22" s="8" t="s">
        <v>161</v>
      </c>
      <c r="I22" s="8" t="s">
        <v>164</v>
      </c>
      <c r="Q22" s="8" t="s">
        <v>162</v>
      </c>
      <c r="R22" s="8" t="s">
        <v>166</v>
      </c>
      <c r="S22" s="8" t="s">
        <v>163</v>
      </c>
      <c r="T22" s="8" t="s">
        <v>167</v>
      </c>
      <c r="U22" s="8" t="s">
        <v>169</v>
      </c>
      <c r="V22" s="8" t="s">
        <v>170</v>
      </c>
      <c r="W22" s="8" t="s">
        <v>168</v>
      </c>
      <c r="Y22" s="8" t="s">
        <v>171</v>
      </c>
      <c r="Z22" s="8" t="str">
        <f>VLOOKUP(AD22,Technologies!$E$10:$Y$66,21,FALSE)</f>
        <v>EER-Rated Pkg AC, 760+ kBTU/h; 
Pre-2005: EER = 9 (1 spd IEER = 10.7, 2 spd IEER = 10.7), one-speed fan, w/Econo;
2006 - 2009: EER = 9 (1 spd IEER = 10.7, 2 spd IEER = 10.7), one-speed fan, w/Econo;
2010 - 2013: EER = 9.5 (1 spd IEER = 11.3, 2 spd IEER = 11.3), one-speed fan, w/Econo;
2014 - 2015: EER = 9.5 (1 spd IEER = 11.3, 2 spd IEER = 11.3), two-speed fan, w/Econo</v>
      </c>
      <c r="AA22" s="8" t="str">
        <f>VLOOKUP(AD22,Technologies!$E$10:$X$66,20,FALSE)</f>
        <v>EER-rated packaged Air Conditioner, Size Range: 760 -  kBTU/h, EER = 9.5 (1 spd IEER = 10, 2 spd IEER = 11.3), EIR = 0.297, Fan W/CFM = 0.61, two-speed fan, with Econo</v>
      </c>
      <c r="AB22" s="8" t="str">
        <f>VLOOKUP(AE22,Technologies!$E$10:$X$66,20,FALSE)</f>
        <v>EER-rated packaged Air Conditioner, Size Range: 760 -  kBTU/h, EER = 10.2 (1 spd IEER = 10.9, 2 spd IEER = 12.1), EIR = 0.273, Fan W/CFM = 0.61, two-speed fan, with Econo</v>
      </c>
      <c r="AD22" s="8" t="str">
        <f>+Technologies!E30</f>
        <v>dxAC-Com-Pkg-gte760kBTUh-EER9.5</v>
      </c>
      <c r="AE22" s="8" t="str">
        <f>+Technologies!E31</f>
        <v>dxAC-Com-Pkg-gte760kBTUh-EER10.2</v>
      </c>
      <c r="AF22" s="8" t="s">
        <v>231</v>
      </c>
      <c r="AG22" s="8" t="s">
        <v>209</v>
      </c>
      <c r="AH22" s="8" t="s">
        <v>162</v>
      </c>
      <c r="AI22" s="8" t="s">
        <v>162</v>
      </c>
      <c r="AK22" s="8" t="s">
        <v>165</v>
      </c>
      <c r="AM22" s="8" t="s">
        <v>171</v>
      </c>
      <c r="AO22" s="8" t="s">
        <v>46</v>
      </c>
      <c r="AP22" s="60">
        <v>42005</v>
      </c>
    </row>
    <row r="23" spans="1:42" ht="16.5" customHeight="1" x14ac:dyDescent="0.25">
      <c r="A23" s="8">
        <f t="shared" si="2"/>
        <v>817</v>
      </c>
      <c r="B23" s="8" t="s">
        <v>210</v>
      </c>
      <c r="C23" s="8" t="str">
        <f t="shared" si="8"/>
        <v>EER-rated packaged Air Conditioner, Size Range: 760 -  kBTU/h, EER = 11 (1 spd IEER = 11.8, 2 spd IEER = 13.1), EIR = 0.249, Fan W/CFM = 0.61, two-speed fan, with Econo</v>
      </c>
      <c r="D23" s="8" t="s">
        <v>182</v>
      </c>
      <c r="E23" s="8" t="s">
        <v>183</v>
      </c>
      <c r="F23" s="59">
        <v>41914.5</v>
      </c>
      <c r="G23" s="8" t="str">
        <f t="shared" si="1"/>
        <v>NE-HVAC-airAC-SpltPkg-gte760kBtuh-11p0eer</v>
      </c>
      <c r="H23" s="8" t="s">
        <v>161</v>
      </c>
      <c r="I23" s="8" t="s">
        <v>164</v>
      </c>
      <c r="Q23" s="8" t="s">
        <v>162</v>
      </c>
      <c r="R23" s="8" t="s">
        <v>166</v>
      </c>
      <c r="S23" s="8" t="s">
        <v>163</v>
      </c>
      <c r="T23" s="8" t="s">
        <v>167</v>
      </c>
      <c r="U23" s="8" t="s">
        <v>169</v>
      </c>
      <c r="V23" s="8" t="s">
        <v>170</v>
      </c>
      <c r="W23" s="8" t="s">
        <v>168</v>
      </c>
      <c r="Y23" s="8" t="s">
        <v>171</v>
      </c>
      <c r="Z23" s="8" t="str">
        <f>VLOOKUP(AD23,Technologies!$E$10:$Y$66,21,FALSE)</f>
        <v>EER-Rated Pkg AC, 760+ kBTU/h; 
Pre-2005: EER = 9 (1 spd IEER = 10.7, 2 spd IEER = 10.7), one-speed fan, w/Econo;
2006 - 2009: EER = 9 (1 spd IEER = 10.7, 2 spd IEER = 10.7), one-speed fan, w/Econo;
2010 - 2013: EER = 9.5 (1 spd IEER = 11.3, 2 spd IEER = 11.3), one-speed fan, w/Econo;
2014 - 2015: EER = 9.5 (1 spd IEER = 11.3, 2 spd IEER = 11.3), two-speed fan, w/Econo</v>
      </c>
      <c r="AA23" s="8" t="str">
        <f>VLOOKUP(AD23,Technologies!$E$10:$X$66,20,FALSE)</f>
        <v>EER-rated packaged Air Conditioner, Size Range: 760 -  kBTU/h, EER = 9.5 (1 spd IEER = 10, 2 spd IEER = 11.3), EIR = 0.297, Fan W/CFM = 0.61, two-speed fan, with Econo</v>
      </c>
      <c r="AB23" s="8" t="str">
        <f>VLOOKUP(AE23,Technologies!$E$10:$X$66,20,FALSE)</f>
        <v>EER-rated packaged Air Conditioner, Size Range: 760 -  kBTU/h, EER = 11 (1 spd IEER = 11.8, 2 spd IEER = 13.1), EIR = 0.249, Fan W/CFM = 0.61, two-speed fan, with Econo</v>
      </c>
      <c r="AD23" s="8" t="str">
        <f>+AD22</f>
        <v>dxAC-Com-Pkg-gte760kBTUh-EER9.5</v>
      </c>
      <c r="AE23" s="8" t="str">
        <f>+Technologies!E32</f>
        <v>dxAC-Com-Pkg-gte760kBTUh-EER11.0</v>
      </c>
      <c r="AF23" s="8" t="s">
        <v>231</v>
      </c>
      <c r="AG23" s="8" t="s">
        <v>209</v>
      </c>
      <c r="AH23" s="8" t="s">
        <v>162</v>
      </c>
      <c r="AI23" s="8" t="s">
        <v>162</v>
      </c>
      <c r="AK23" s="8" t="s">
        <v>165</v>
      </c>
      <c r="AM23" s="8" t="s">
        <v>171</v>
      </c>
      <c r="AO23" s="8" t="s">
        <v>46</v>
      </c>
      <c r="AP23" s="60">
        <v>42005</v>
      </c>
    </row>
    <row r="24" spans="1:42" ht="16.5" customHeight="1" x14ac:dyDescent="0.25">
      <c r="A24" s="8">
        <f t="shared" si="2"/>
        <v>818</v>
      </c>
      <c r="B24" s="8" t="s">
        <v>212</v>
      </c>
      <c r="C24" s="8" t="str">
        <f t="shared" si="8"/>
        <v>EER-rated packaged Air Conditioner, Size Range: 760 -  kBTU/h, EER = 12 (1 spd IEER = 13, 2 spd IEER = 14.2), EIR = 0.224, Fan W/CFM = 0.61, two-speed fan, with Econo</v>
      </c>
      <c r="D24" s="8" t="s">
        <v>182</v>
      </c>
      <c r="E24" s="8" t="s">
        <v>183</v>
      </c>
      <c r="F24" s="59">
        <v>41914.5</v>
      </c>
      <c r="G24" s="8" t="str">
        <f t="shared" si="1"/>
        <v>NE-HVAC-airAC-SpltPkg-gte760kBtuh-12p0eer</v>
      </c>
      <c r="H24" s="8" t="s">
        <v>161</v>
      </c>
      <c r="I24" s="8" t="s">
        <v>164</v>
      </c>
      <c r="Q24" s="8" t="s">
        <v>162</v>
      </c>
      <c r="R24" s="8" t="s">
        <v>166</v>
      </c>
      <c r="S24" s="8" t="s">
        <v>163</v>
      </c>
      <c r="T24" s="8" t="s">
        <v>167</v>
      </c>
      <c r="U24" s="8" t="s">
        <v>169</v>
      </c>
      <c r="V24" s="8" t="s">
        <v>170</v>
      </c>
      <c r="W24" s="8" t="s">
        <v>168</v>
      </c>
      <c r="Y24" s="8" t="s">
        <v>171</v>
      </c>
      <c r="Z24" s="8" t="str">
        <f>VLOOKUP(AD24,Technologies!$E$10:$Y$66,21,FALSE)</f>
        <v>EER-Rated Pkg AC, 760+ kBTU/h; 
Pre-2005: EER = 9 (1 spd IEER = 10.7, 2 spd IEER = 10.7), one-speed fan, w/Econo;
2006 - 2009: EER = 9 (1 spd IEER = 10.7, 2 spd IEER = 10.7), one-speed fan, w/Econo;
2010 - 2013: EER = 9.5 (1 spd IEER = 11.3, 2 spd IEER = 11.3), one-speed fan, w/Econo;
2014 - 2015: EER = 9.5 (1 spd IEER = 11.3, 2 spd IEER = 11.3), two-speed fan, w/Econo</v>
      </c>
      <c r="AA24" s="8" t="str">
        <f>VLOOKUP(AD24,Technologies!$E$10:$X$66,20,FALSE)</f>
        <v>EER-rated packaged Air Conditioner, Size Range: 760 -  kBTU/h, EER = 9.5 (1 spd IEER = 10, 2 spd IEER = 11.3), EIR = 0.297, Fan W/CFM = 0.61, two-speed fan, with Econo</v>
      </c>
      <c r="AB24" s="8" t="str">
        <f>VLOOKUP(AE24,Technologies!$E$10:$X$66,20,FALSE)</f>
        <v>EER-rated packaged Air Conditioner, Size Range: 760 -  kBTU/h, EER = 12 (1 spd IEER = 13, 2 spd IEER = 14.2), EIR = 0.224, Fan W/CFM = 0.61, two-speed fan, with Econo</v>
      </c>
      <c r="AD24" s="8" t="str">
        <f>+AD23</f>
        <v>dxAC-Com-Pkg-gte760kBTUh-EER9.5</v>
      </c>
      <c r="AE24" s="8" t="str">
        <f>+Technologies!E33</f>
        <v>dxAC-Com-Pkg-gte760kBTUh-EER12.0</v>
      </c>
      <c r="AF24" s="8" t="s">
        <v>231</v>
      </c>
      <c r="AG24" s="8" t="s">
        <v>209</v>
      </c>
      <c r="AH24" s="8" t="s">
        <v>162</v>
      </c>
      <c r="AI24" s="8" t="s">
        <v>162</v>
      </c>
      <c r="AK24" s="8" t="s">
        <v>165</v>
      </c>
      <c r="AM24" s="8" t="s">
        <v>171</v>
      </c>
      <c r="AO24" s="8" t="s">
        <v>46</v>
      </c>
      <c r="AP24" s="60">
        <v>42005</v>
      </c>
    </row>
    <row r="27" spans="1:42" ht="16.5" customHeight="1" x14ac:dyDescent="0.25">
      <c r="B27" s="67"/>
    </row>
    <row r="28" spans="1:42" ht="16.5" customHeight="1" x14ac:dyDescent="0.25">
      <c r="B28"/>
      <c r="C28"/>
      <c r="D28"/>
      <c r="E28"/>
      <c r="F28"/>
    </row>
    <row r="29" spans="1:42" ht="16.5" customHeight="1" x14ac:dyDescent="0.25">
      <c r="B29"/>
      <c r="C29"/>
      <c r="D29"/>
      <c r="E29"/>
      <c r="F29"/>
    </row>
    <row r="30" spans="1:42" ht="16.5" customHeight="1" x14ac:dyDescent="0.25">
      <c r="B30"/>
      <c r="C30"/>
      <c r="D30"/>
      <c r="E30"/>
      <c r="F30"/>
    </row>
    <row r="31" spans="1:42" ht="16.5" customHeight="1" x14ac:dyDescent="0.25">
      <c r="B31"/>
      <c r="C31"/>
      <c r="D31"/>
      <c r="E31"/>
      <c r="F31"/>
    </row>
    <row r="32" spans="1:42" ht="16.5" customHeight="1" x14ac:dyDescent="0.25">
      <c r="B32"/>
      <c r="C32"/>
      <c r="D32"/>
      <c r="E32"/>
      <c r="F32"/>
    </row>
    <row r="33" spans="2:6" ht="16.5" customHeight="1" x14ac:dyDescent="0.25">
      <c r="B33"/>
      <c r="C33"/>
      <c r="D33"/>
      <c r="E33"/>
      <c r="F33"/>
    </row>
    <row r="34" spans="2:6" ht="16.5" customHeight="1" x14ac:dyDescent="0.25">
      <c r="B34"/>
      <c r="C34"/>
      <c r="D34"/>
      <c r="E34"/>
      <c r="F34"/>
    </row>
    <row r="35" spans="2:6" ht="16.5" customHeight="1" x14ac:dyDescent="0.25">
      <c r="B35"/>
      <c r="C35"/>
      <c r="D35"/>
      <c r="E35"/>
      <c r="F35"/>
    </row>
    <row r="36" spans="2:6" ht="16.5" customHeight="1" x14ac:dyDescent="0.25">
      <c r="B36"/>
      <c r="C36"/>
      <c r="D36"/>
      <c r="E36"/>
      <c r="F36"/>
    </row>
    <row r="37" spans="2:6" ht="16.5" customHeight="1" x14ac:dyDescent="0.25">
      <c r="B37"/>
      <c r="C37"/>
      <c r="D37"/>
      <c r="E37"/>
      <c r="F37"/>
    </row>
    <row r="38" spans="2:6" ht="16.5" customHeight="1" x14ac:dyDescent="0.25">
      <c r="B38"/>
      <c r="C38"/>
      <c r="D38"/>
      <c r="E38"/>
      <c r="F38"/>
    </row>
    <row r="39" spans="2:6" ht="16.5" customHeight="1" x14ac:dyDescent="0.25">
      <c r="B39"/>
      <c r="C39"/>
      <c r="D39"/>
      <c r="E39"/>
      <c r="F39"/>
    </row>
    <row r="40" spans="2:6" ht="16.5" customHeight="1" x14ac:dyDescent="0.25">
      <c r="B40"/>
      <c r="C40"/>
      <c r="D40"/>
      <c r="E40"/>
      <c r="F40"/>
    </row>
    <row r="41" spans="2:6" ht="16.5" customHeight="1" x14ac:dyDescent="0.25">
      <c r="B41"/>
      <c r="C41"/>
      <c r="D41"/>
      <c r="E41"/>
      <c r="F41"/>
    </row>
    <row r="42" spans="2:6" ht="16.5" customHeight="1" x14ac:dyDescent="0.25">
      <c r="B42"/>
      <c r="C42"/>
      <c r="D42"/>
      <c r="E42"/>
      <c r="F42"/>
    </row>
    <row r="43" spans="2:6" ht="16.5" customHeight="1" x14ac:dyDescent="0.25">
      <c r="B43"/>
      <c r="C43"/>
      <c r="D43"/>
      <c r="E43"/>
      <c r="F43"/>
    </row>
    <row r="44" spans="2:6" ht="16.5" customHeight="1" x14ac:dyDescent="0.25">
      <c r="B44"/>
      <c r="C44"/>
      <c r="D44"/>
      <c r="E44"/>
      <c r="F44"/>
    </row>
    <row r="45" spans="2:6" ht="16.5" customHeight="1" x14ac:dyDescent="0.25">
      <c r="B45"/>
      <c r="C45"/>
      <c r="D45"/>
      <c r="E45"/>
      <c r="F45"/>
    </row>
    <row r="46" spans="2:6" ht="16.5" customHeight="1" x14ac:dyDescent="0.25">
      <c r="B46"/>
      <c r="C46"/>
      <c r="D46"/>
      <c r="E46"/>
      <c r="F46"/>
    </row>
  </sheetData>
  <sortState ref="B75:B93">
    <sortCondition ref="B75:B93"/>
  </sortState>
  <pageMargins left="0.7" right="0.7" top="0.75" bottom="0.75" header="0.3" footer="0.3"/>
  <pageSetup orientation="portrait" horizontalDpi="0" verticalDpi="0" r:id="rId1"/>
  <headerFooter>
    <oddFooter>&amp;L&amp;Z&amp;F &amp;A&amp;C&amp;P&amp;R&amp;D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A65"/>
  <sheetViews>
    <sheetView workbookViewId="0">
      <pane xSplit="5" topLeftCell="F1" activePane="topRight" state="frozen"/>
      <selection activeCell="C25" sqref="C25"/>
      <selection pane="topRight" activeCell="F1" sqref="F1"/>
    </sheetView>
  </sheetViews>
  <sheetFormatPr defaultRowHeight="15" x14ac:dyDescent="0.25"/>
  <cols>
    <col min="1" max="1" width="9.140625" customWidth="1"/>
    <col min="2" max="3" width="9.140625" hidden="1" customWidth="1"/>
    <col min="4" max="4" width="14.42578125" style="13" hidden="1" customWidth="1"/>
    <col min="5" max="5" width="41.5703125" customWidth="1"/>
    <col min="6" max="6" width="12.28515625" style="13" customWidth="1"/>
    <col min="7" max="7" width="15.7109375" customWidth="1"/>
    <col min="8" max="8" width="7.7109375" customWidth="1"/>
    <col min="10" max="10" width="12.7109375" style="46" bestFit="1" customWidth="1"/>
    <col min="11" max="11" width="13.140625" style="46" bestFit="1" customWidth="1"/>
    <col min="12" max="12" width="13.140625" style="46" customWidth="1"/>
    <col min="13" max="14" width="13.140625" style="46" bestFit="1" customWidth="1"/>
    <col min="15" max="15" width="12.5703125" style="46" bestFit="1" customWidth="1"/>
    <col min="16" max="16" width="11.140625" bestFit="1" customWidth="1"/>
    <col min="17" max="17" width="12" bestFit="1" customWidth="1"/>
    <col min="18" max="18" width="18.42578125" bestFit="1" customWidth="1"/>
    <col min="19" max="19" width="10.28515625" bestFit="1" customWidth="1"/>
    <col min="20" max="20" width="15.5703125" customWidth="1"/>
    <col min="21" max="23" width="11.7109375" bestFit="1" customWidth="1"/>
    <col min="24" max="24" width="149" bestFit="1" customWidth="1"/>
    <col min="25" max="25" width="89.42578125" customWidth="1"/>
    <col min="26" max="26" width="55.28515625" customWidth="1"/>
    <col min="27" max="27" width="63" customWidth="1"/>
  </cols>
  <sheetData>
    <row r="1" spans="4:27" x14ac:dyDescent="0.25">
      <c r="G1" s="11"/>
      <c r="H1" s="11"/>
      <c r="I1" s="11"/>
      <c r="J1" s="35"/>
      <c r="K1" s="35"/>
      <c r="L1" s="35"/>
      <c r="M1" s="35"/>
      <c r="N1" s="35"/>
      <c r="O1" s="35"/>
      <c r="P1" s="11"/>
      <c r="Q1" s="11"/>
      <c r="R1" s="11"/>
      <c r="S1" s="11"/>
      <c r="T1" s="11"/>
      <c r="U1" s="11"/>
      <c r="V1" s="11"/>
      <c r="W1" s="11"/>
    </row>
    <row r="2" spans="4:27" ht="20.25" thickBot="1" x14ac:dyDescent="0.35">
      <c r="E2" s="1" t="s">
        <v>386</v>
      </c>
      <c r="F2" s="1"/>
      <c r="H2" s="11"/>
      <c r="I2" s="11"/>
      <c r="J2" s="35"/>
      <c r="K2" s="35"/>
      <c r="L2" s="35"/>
      <c r="M2" s="35"/>
      <c r="N2" s="35"/>
      <c r="O2" s="35"/>
      <c r="P2" s="11"/>
      <c r="Q2" s="11"/>
      <c r="R2" s="11"/>
      <c r="S2" s="11"/>
      <c r="T2" s="11"/>
      <c r="U2" s="11"/>
      <c r="V2" s="11"/>
      <c r="W2" s="11"/>
    </row>
    <row r="3" spans="4:27" ht="15.75" thickTop="1" x14ac:dyDescent="0.25">
      <c r="H3" s="11"/>
      <c r="I3" s="11"/>
      <c r="J3" s="35"/>
      <c r="K3" s="35"/>
      <c r="L3" s="35"/>
      <c r="M3" s="35"/>
      <c r="N3" s="35"/>
      <c r="O3" s="35"/>
      <c r="P3" s="11"/>
      <c r="Q3" s="11"/>
      <c r="R3" s="11"/>
      <c r="S3" s="11"/>
      <c r="T3" s="11"/>
      <c r="U3" s="11"/>
      <c r="V3" s="11"/>
      <c r="W3" s="11"/>
    </row>
    <row r="4" spans="4:27" x14ac:dyDescent="0.25">
      <c r="E4" t="s">
        <v>286</v>
      </c>
      <c r="H4" s="11"/>
      <c r="I4" s="11"/>
      <c r="J4" s="35"/>
      <c r="K4" s="35"/>
      <c r="L4" s="35"/>
      <c r="M4" s="35"/>
      <c r="N4" s="35"/>
      <c r="O4" s="35"/>
      <c r="P4" s="11"/>
      <c r="Q4" s="11"/>
      <c r="R4" s="11"/>
      <c r="S4" s="11"/>
      <c r="T4" s="11"/>
      <c r="U4" s="11"/>
      <c r="V4" s="11"/>
      <c r="W4" s="11"/>
    </row>
    <row r="5" spans="4:27" x14ac:dyDescent="0.25">
      <c r="H5" s="11"/>
      <c r="I5" s="11"/>
      <c r="J5" s="35"/>
      <c r="K5" s="35"/>
      <c r="L5" s="35"/>
      <c r="M5" s="35"/>
      <c r="N5" s="35"/>
      <c r="O5" s="35"/>
      <c r="P5" s="11"/>
      <c r="Q5" s="11"/>
      <c r="R5" s="11"/>
      <c r="S5" s="11"/>
      <c r="T5" s="11"/>
      <c r="U5" s="11"/>
      <c r="V5" s="11"/>
      <c r="W5" s="11"/>
    </row>
    <row r="6" spans="4:27" x14ac:dyDescent="0.25">
      <c r="H6" s="11"/>
      <c r="I6" s="11"/>
      <c r="J6" s="35"/>
      <c r="K6" s="35"/>
      <c r="L6" s="35"/>
      <c r="M6" s="35"/>
      <c r="N6" s="35"/>
      <c r="O6" s="35"/>
      <c r="P6" s="11"/>
      <c r="Q6" s="11"/>
      <c r="R6" s="11"/>
      <c r="S6" s="11"/>
      <c r="T6" s="11"/>
      <c r="U6" s="11"/>
      <c r="V6" s="11"/>
      <c r="W6" s="11"/>
    </row>
    <row r="7" spans="4:27" x14ac:dyDescent="0.25">
      <c r="H7" s="11"/>
      <c r="I7" s="11"/>
      <c r="J7" s="35"/>
      <c r="K7" s="35"/>
      <c r="L7" s="35"/>
      <c r="M7" s="35"/>
      <c r="N7" s="35"/>
      <c r="O7" s="35"/>
      <c r="P7" s="11"/>
      <c r="Q7" s="11"/>
      <c r="R7" s="11"/>
      <c r="S7" s="11"/>
      <c r="T7" s="11"/>
      <c r="W7" s="11"/>
    </row>
    <row r="8" spans="4:27" x14ac:dyDescent="0.25">
      <c r="E8" s="39" t="s">
        <v>222</v>
      </c>
      <c r="F8" s="38"/>
      <c r="G8" s="39"/>
      <c r="H8" s="39"/>
      <c r="I8" s="39"/>
      <c r="J8" s="49">
        <v>5</v>
      </c>
      <c r="K8" s="49"/>
      <c r="L8" s="49"/>
      <c r="M8" s="49"/>
      <c r="N8" s="49">
        <v>8</v>
      </c>
      <c r="O8" s="49">
        <v>9</v>
      </c>
      <c r="P8" s="39">
        <v>10</v>
      </c>
      <c r="Q8" s="39">
        <v>11</v>
      </c>
    </row>
    <row r="9" spans="4:27" ht="30.75" thickBot="1" x14ac:dyDescent="0.3">
      <c r="D9" s="27" t="s">
        <v>233</v>
      </c>
      <c r="E9" s="41" t="s">
        <v>208</v>
      </c>
      <c r="F9" s="10" t="s">
        <v>6</v>
      </c>
      <c r="G9" s="42" t="s">
        <v>213</v>
      </c>
      <c r="H9" s="71" t="s">
        <v>371</v>
      </c>
      <c r="I9" s="71" t="s">
        <v>372</v>
      </c>
      <c r="J9" s="47" t="s">
        <v>67</v>
      </c>
      <c r="K9" s="47" t="s">
        <v>193</v>
      </c>
      <c r="L9" s="47" t="s">
        <v>194</v>
      </c>
      <c r="M9" s="50" t="s">
        <v>199</v>
      </c>
      <c r="N9" s="47" t="s">
        <v>195</v>
      </c>
      <c r="O9" s="47" t="s">
        <v>121</v>
      </c>
      <c r="P9" s="42" t="s">
        <v>189</v>
      </c>
      <c r="Q9" s="42" t="s">
        <v>190</v>
      </c>
      <c r="R9" s="42" t="s">
        <v>201</v>
      </c>
      <c r="S9" s="42" t="s">
        <v>191</v>
      </c>
      <c r="T9" s="42" t="s">
        <v>216</v>
      </c>
      <c r="U9" s="42" t="s">
        <v>192</v>
      </c>
      <c r="V9" s="43" t="s">
        <v>187</v>
      </c>
      <c r="W9" s="42" t="s">
        <v>196</v>
      </c>
      <c r="X9" s="44" t="s">
        <v>227</v>
      </c>
      <c r="Y9" s="44" t="s">
        <v>292</v>
      </c>
    </row>
    <row r="10" spans="4:27" x14ac:dyDescent="0.25">
      <c r="D10" s="13" t="s">
        <v>123</v>
      </c>
      <c r="E10" t="s">
        <v>234</v>
      </c>
      <c r="F10" s="13" t="s">
        <v>182</v>
      </c>
      <c r="G10" s="11" t="s">
        <v>217</v>
      </c>
      <c r="H10" s="11">
        <f>ROUND(1.1146*J10 - 0.6163,1)</f>
        <v>11.6</v>
      </c>
      <c r="I10" s="11">
        <f>ROUND(0.5155*J10 + 8.415,1)</f>
        <v>14.1</v>
      </c>
      <c r="J10" s="35">
        <v>11</v>
      </c>
      <c r="K10" s="35">
        <v>65</v>
      </c>
      <c r="L10" s="35">
        <v>110</v>
      </c>
      <c r="M10" s="35" t="s">
        <v>200</v>
      </c>
      <c r="N10" s="35">
        <v>0.66300000000000003</v>
      </c>
      <c r="O10" s="36">
        <v>0.27299000000000001</v>
      </c>
      <c r="P10" s="40">
        <v>318</v>
      </c>
      <c r="Q10" s="37">
        <v>0.4</v>
      </c>
      <c r="R10" s="11">
        <v>0</v>
      </c>
      <c r="S10" s="11">
        <v>100</v>
      </c>
      <c r="T10" s="11" t="b">
        <v>1</v>
      </c>
      <c r="U10" s="11" t="s">
        <v>198</v>
      </c>
      <c r="V10" s="11" t="s">
        <v>188</v>
      </c>
      <c r="W10" s="11"/>
      <c r="X10" t="str">
        <f>$E$9&amp;", Size Range: "&amp;K10&amp;" - "&amp;L10&amp;" kBTU/h, EER = "&amp;J10&amp;" (1 spd IEER = "&amp;H10&amp;", 2 spd IEER = "&amp;I10&amp;"), EIR = "&amp;ROUND(O10,3)&amp;", Fan W/CFM = "&amp;ROUND(Q10,2)&amp;", "&amp;U10&amp;" fan, "&amp;IF(T10,"with Econo","without Econo")</f>
        <v>EER-rated packaged Air Conditioner, Size Range: 65 - 110 kBTU/h, EER = 11 (1 spd IEER = 11.6, 2 spd IEER = 14.1), EIR = 0.273, Fan W/CFM = 0.4, two-speed fan, with Econo</v>
      </c>
      <c r="Y10" t="str">
        <f>Y38&amp;"; "&amp;CHAR(10)&amp;Z38&amp;";"&amp;CHAR(10)&amp;Z39&amp;";"&amp;CHAR(10)&amp;Z40&amp;";"&amp;CHAR(10)&amp;Z41</f>
        <v>EER-Rated Pkg AC, 65-110 kBTU/h; 
Pre-2005: EER = 10.1 (1 spd IEER = 10.6, 2 spd IEER = 13.6), one-speed fan, no Econo;
2006 - 2009: EER = 10.1 (1 spd IEER = 10.6, 2 spd IEER = 13.6), one-speed fan, no Econo;
2010 - 2013: EER = 11 (1 spd IEER = 11.6, 2 spd IEER = 14.1), one-speed fan, no Econo;
2014 - 2015: EER = 11 (1 spd IEER = 11.6, 2 spd IEER = 14.1), two-speed fan, w/Econo</v>
      </c>
      <c r="AA10" s="18" t="str">
        <f>Y38&amp;"; "&amp;CHAR(10)&amp;AA38&amp;";"&amp;CHAR(10)&amp;AA39&amp;";"&amp;CHAR(10)&amp;AA40&amp;";"&amp;CHAR(10)&amp;AA41</f>
        <v>EER-Rated Pkg AC, 65-110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row>
    <row r="11" spans="4:27" x14ac:dyDescent="0.25">
      <c r="D11" s="13" t="s">
        <v>124</v>
      </c>
      <c r="E11" t="s">
        <v>235</v>
      </c>
      <c r="F11" s="13" t="s">
        <v>182</v>
      </c>
      <c r="G11" s="11" t="s">
        <v>215</v>
      </c>
      <c r="H11" s="11">
        <f t="shared" ref="H11:H17" si="0">ROUND(1.1146*J11 - 0.6163,1)</f>
        <v>12.2</v>
      </c>
      <c r="I11" s="11">
        <f t="shared" ref="I11:I17" si="1">ROUND(0.5155*J11 + 8.415,1)</f>
        <v>14.3</v>
      </c>
      <c r="J11" s="35">
        <v>11.5</v>
      </c>
      <c r="K11" s="35">
        <v>65</v>
      </c>
      <c r="L11" s="35">
        <v>110</v>
      </c>
      <c r="M11" s="35" t="s">
        <v>200</v>
      </c>
      <c r="N11" s="35">
        <v>0.66300000000000003</v>
      </c>
      <c r="O11" s="36">
        <v>0.25963999999999998</v>
      </c>
      <c r="P11" s="40">
        <v>318</v>
      </c>
      <c r="Q11" s="11">
        <v>0.4</v>
      </c>
      <c r="R11" s="11">
        <v>0</v>
      </c>
      <c r="S11" s="11">
        <v>100</v>
      </c>
      <c r="T11" s="11" t="b">
        <v>1</v>
      </c>
      <c r="U11" s="11" t="s">
        <v>198</v>
      </c>
      <c r="V11" s="11" t="s">
        <v>188</v>
      </c>
      <c r="W11" s="11"/>
      <c r="X11" t="str">
        <f t="shared" ref="X11:X65" si="2">$E$9&amp;", Size Range: "&amp;K11&amp;" - "&amp;L11&amp;" kBTU/h, EER = "&amp;J11&amp;" (1 spd IEER = "&amp;H11&amp;", 2 spd IEER = "&amp;I11&amp;"), EIR = "&amp;ROUND(O11,3)&amp;", Fan W/CFM = "&amp;ROUND(Q11,2)&amp;", "&amp;U11&amp;" fan, "&amp;IF(T11,"with Econo","without Econo")</f>
        <v>EER-rated packaged Air Conditioner, Size Range: 65 - 110 kBTU/h, EER = 11.5 (1 spd IEER = 12.2, 2 spd IEER = 14.3), EIR = 0.26, Fan W/CFM = 0.4, two-speed fan, with Econo</v>
      </c>
    </row>
    <row r="12" spans="4:27" x14ac:dyDescent="0.25">
      <c r="D12" s="13" t="s">
        <v>125</v>
      </c>
      <c r="E12" t="s">
        <v>236</v>
      </c>
      <c r="F12" s="13" t="s">
        <v>182</v>
      </c>
      <c r="G12" s="11" t="s">
        <v>215</v>
      </c>
      <c r="H12" s="11">
        <f t="shared" si="0"/>
        <v>12.8</v>
      </c>
      <c r="I12" s="11">
        <f t="shared" si="1"/>
        <v>14.6</v>
      </c>
      <c r="J12" s="35">
        <v>12</v>
      </c>
      <c r="K12" s="35">
        <v>65</v>
      </c>
      <c r="L12" s="35">
        <v>110</v>
      </c>
      <c r="M12" s="35" t="s">
        <v>200</v>
      </c>
      <c r="N12" s="35">
        <v>0.66300000000000003</v>
      </c>
      <c r="O12" s="36">
        <v>0.24715999999999999</v>
      </c>
      <c r="P12" s="40">
        <v>318</v>
      </c>
      <c r="Q12" s="11">
        <v>0.4</v>
      </c>
      <c r="R12" s="11">
        <v>0</v>
      </c>
      <c r="S12" s="11">
        <v>100</v>
      </c>
      <c r="T12" s="11" t="b">
        <v>1</v>
      </c>
      <c r="U12" s="11" t="s">
        <v>198</v>
      </c>
      <c r="V12" s="11" t="s">
        <v>188</v>
      </c>
      <c r="W12" s="11"/>
      <c r="X12" t="str">
        <f t="shared" si="2"/>
        <v>EER-rated packaged Air Conditioner, Size Range: 65 - 110 kBTU/h, EER = 12 (1 spd IEER = 12.8, 2 spd IEER = 14.6), EIR = 0.247, Fan W/CFM = 0.4, two-speed fan, with Econo</v>
      </c>
    </row>
    <row r="13" spans="4:27" x14ac:dyDescent="0.25">
      <c r="D13" s="13" t="s">
        <v>126</v>
      </c>
      <c r="E13" s="4" t="s">
        <v>237</v>
      </c>
      <c r="F13" s="27" t="s">
        <v>182</v>
      </c>
      <c r="G13" s="26" t="s">
        <v>215</v>
      </c>
      <c r="H13" s="26">
        <f t="shared" si="0"/>
        <v>13.9</v>
      </c>
      <c r="I13" s="26">
        <f t="shared" si="1"/>
        <v>15.1</v>
      </c>
      <c r="J13" s="48">
        <v>13</v>
      </c>
      <c r="K13" s="48">
        <v>65</v>
      </c>
      <c r="L13" s="48">
        <v>110</v>
      </c>
      <c r="M13" s="48" t="s">
        <v>200</v>
      </c>
      <c r="N13" s="48">
        <v>0.66300000000000003</v>
      </c>
      <c r="O13" s="51">
        <v>0.22552</v>
      </c>
      <c r="P13" s="45">
        <v>318</v>
      </c>
      <c r="Q13" s="26">
        <v>0.4</v>
      </c>
      <c r="R13" s="26">
        <v>0</v>
      </c>
      <c r="S13" s="26">
        <v>100</v>
      </c>
      <c r="T13" s="26" t="b">
        <v>1</v>
      </c>
      <c r="U13" s="26" t="s">
        <v>198</v>
      </c>
      <c r="V13" s="26" t="s">
        <v>188</v>
      </c>
      <c r="W13" s="26"/>
      <c r="X13" t="str">
        <f t="shared" si="2"/>
        <v>EER-rated packaged Air Conditioner, Size Range: 65 - 110 kBTU/h, EER = 13 (1 spd IEER = 13.9, 2 spd IEER = 15.1), EIR = 0.226, Fan W/CFM = 0.4, two-speed fan, with Econo</v>
      </c>
    </row>
    <row r="14" spans="4:27" x14ac:dyDescent="0.25">
      <c r="D14" s="13" t="s">
        <v>127</v>
      </c>
      <c r="E14" t="s">
        <v>238</v>
      </c>
      <c r="F14" s="13" t="s">
        <v>182</v>
      </c>
      <c r="G14" s="11" t="s">
        <v>217</v>
      </c>
      <c r="H14" s="11">
        <f t="shared" si="0"/>
        <v>11.6</v>
      </c>
      <c r="I14" s="11">
        <f t="shared" si="1"/>
        <v>14.1</v>
      </c>
      <c r="J14" s="35">
        <v>11</v>
      </c>
      <c r="K14" s="35">
        <v>110</v>
      </c>
      <c r="L14" s="35">
        <v>135</v>
      </c>
      <c r="M14" s="35" t="s">
        <v>200</v>
      </c>
      <c r="N14" s="35">
        <v>0.66300000000000003</v>
      </c>
      <c r="O14" s="36">
        <v>0.27299000000000001</v>
      </c>
      <c r="P14" s="40">
        <v>318</v>
      </c>
      <c r="Q14" s="11">
        <v>0.4</v>
      </c>
      <c r="R14" s="11">
        <v>0</v>
      </c>
      <c r="S14" s="11">
        <v>100</v>
      </c>
      <c r="T14" s="11" t="b">
        <v>1</v>
      </c>
      <c r="U14" s="11" t="s">
        <v>198</v>
      </c>
      <c r="V14" s="11" t="s">
        <v>188</v>
      </c>
      <c r="W14" s="11"/>
      <c r="X14" t="str">
        <f t="shared" si="2"/>
        <v>EER-rated packaged Air Conditioner, Size Range: 110 - 135 kBTU/h, EER = 11 (1 spd IEER = 11.6, 2 spd IEER = 14.1), EIR = 0.273, Fan W/CFM = 0.4, two-speed fan, with Econo</v>
      </c>
      <c r="Y14" t="str">
        <f>Y42&amp;"; "&amp;CHAR(10)&amp;Z42&amp;";"&amp;CHAR(10)&amp;Z43&amp;";"&amp;CHAR(10)&amp;Z44&amp;";"&amp;CHAR(10)&amp;Z45</f>
        <v>EER-Rated Pkg AC, 110-135 kBTU/h; 
Pre-2005: EER = 10.1 (1 spd IEER = 10.6, 2 spd IEER = 13.6), one-speed fan, w/Econo;
2006 - 2009: EER = 10.1 (1 spd IEER = 10.6, 2 spd IEER = 13.6), one-speed fan, w/Econo;
2010 - 2013: EER = 11 (1 spd IEER = 11.6, 2 spd IEER = 14.1), one-speed fan, w/Econo;
2014 - 2015: EER = 11 (1 spd IEER = 11.6, 2 spd IEER = 14.1), two-speed fan, w/Econo</v>
      </c>
    </row>
    <row r="15" spans="4:27" x14ac:dyDescent="0.25">
      <c r="D15" s="13" t="s">
        <v>128</v>
      </c>
      <c r="E15" t="s">
        <v>239</v>
      </c>
      <c r="F15" s="13" t="s">
        <v>182</v>
      </c>
      <c r="G15" s="11" t="s">
        <v>215</v>
      </c>
      <c r="H15" s="11">
        <f t="shared" si="0"/>
        <v>12.2</v>
      </c>
      <c r="I15" s="11">
        <f t="shared" si="1"/>
        <v>14.3</v>
      </c>
      <c r="J15" s="35">
        <v>11.5</v>
      </c>
      <c r="K15" s="35">
        <v>110</v>
      </c>
      <c r="L15" s="35">
        <v>135</v>
      </c>
      <c r="M15" s="35" t="s">
        <v>200</v>
      </c>
      <c r="N15" s="35">
        <v>0.66300000000000003</v>
      </c>
      <c r="O15" s="36">
        <v>0.25963999999999998</v>
      </c>
      <c r="P15" s="40">
        <v>318</v>
      </c>
      <c r="Q15" s="11">
        <v>0.4</v>
      </c>
      <c r="R15" s="11">
        <v>0</v>
      </c>
      <c r="S15" s="11">
        <v>100</v>
      </c>
      <c r="T15" s="11" t="b">
        <v>1</v>
      </c>
      <c r="U15" s="11" t="s">
        <v>198</v>
      </c>
      <c r="V15" s="11" t="s">
        <v>188</v>
      </c>
      <c r="W15" s="11"/>
      <c r="X15" t="str">
        <f t="shared" si="2"/>
        <v>EER-rated packaged Air Conditioner, Size Range: 110 - 135 kBTU/h, EER = 11.5 (1 spd IEER = 12.2, 2 spd IEER = 14.3), EIR = 0.26, Fan W/CFM = 0.4, two-speed fan, with Econo</v>
      </c>
    </row>
    <row r="16" spans="4:27" x14ac:dyDescent="0.25">
      <c r="D16" s="13" t="s">
        <v>129</v>
      </c>
      <c r="E16" t="s">
        <v>240</v>
      </c>
      <c r="F16" s="13" t="s">
        <v>182</v>
      </c>
      <c r="G16" s="11" t="s">
        <v>215</v>
      </c>
      <c r="H16" s="11">
        <f t="shared" si="0"/>
        <v>12.8</v>
      </c>
      <c r="I16" s="11">
        <f t="shared" si="1"/>
        <v>14.6</v>
      </c>
      <c r="J16" s="35">
        <v>12</v>
      </c>
      <c r="K16" s="35">
        <v>110</v>
      </c>
      <c r="L16" s="35">
        <v>135</v>
      </c>
      <c r="M16" s="35" t="s">
        <v>200</v>
      </c>
      <c r="N16" s="35">
        <v>0.66300000000000003</v>
      </c>
      <c r="O16" s="36">
        <v>0.24715999999999999</v>
      </c>
      <c r="P16" s="40">
        <v>318</v>
      </c>
      <c r="Q16" s="11">
        <v>0.4</v>
      </c>
      <c r="R16" s="11">
        <v>0</v>
      </c>
      <c r="S16" s="11">
        <v>100</v>
      </c>
      <c r="T16" s="11" t="b">
        <v>1</v>
      </c>
      <c r="U16" s="11" t="s">
        <v>198</v>
      </c>
      <c r="V16" s="11" t="s">
        <v>188</v>
      </c>
      <c r="W16" s="11"/>
      <c r="X16" t="str">
        <f t="shared" si="2"/>
        <v>EER-rated packaged Air Conditioner, Size Range: 110 - 135 kBTU/h, EER = 12 (1 spd IEER = 12.8, 2 spd IEER = 14.6), EIR = 0.247, Fan W/CFM = 0.4, two-speed fan, with Econo</v>
      </c>
    </row>
    <row r="17" spans="4:25" x14ac:dyDescent="0.25">
      <c r="D17" s="13" t="s">
        <v>130</v>
      </c>
      <c r="E17" s="4" t="s">
        <v>241</v>
      </c>
      <c r="F17" s="27" t="s">
        <v>182</v>
      </c>
      <c r="G17" s="26" t="s">
        <v>215</v>
      </c>
      <c r="H17" s="26">
        <f t="shared" si="0"/>
        <v>13.3</v>
      </c>
      <c r="I17" s="26">
        <f t="shared" si="1"/>
        <v>14.9</v>
      </c>
      <c r="J17" s="48">
        <v>12.5</v>
      </c>
      <c r="K17" s="48">
        <v>110</v>
      </c>
      <c r="L17" s="48">
        <v>135</v>
      </c>
      <c r="M17" s="48" t="s">
        <v>200</v>
      </c>
      <c r="N17" s="48">
        <v>0.66300000000000003</v>
      </c>
      <c r="O17" s="51">
        <v>0.23591000000000001</v>
      </c>
      <c r="P17" s="45">
        <v>318</v>
      </c>
      <c r="Q17" s="26">
        <v>0.4</v>
      </c>
      <c r="R17" s="26">
        <v>0</v>
      </c>
      <c r="S17" s="26">
        <v>100</v>
      </c>
      <c r="T17" s="26" t="b">
        <v>1</v>
      </c>
      <c r="U17" s="26" t="s">
        <v>198</v>
      </c>
      <c r="V17" s="26" t="s">
        <v>188</v>
      </c>
      <c r="W17" s="26"/>
      <c r="X17" t="str">
        <f t="shared" si="2"/>
        <v>EER-rated packaged Air Conditioner, Size Range: 110 - 135 kBTU/h, EER = 12.5 (1 spd IEER = 13.3, 2 spd IEER = 14.9), EIR = 0.236, Fan W/CFM = 0.4, two-speed fan, with Econo</v>
      </c>
    </row>
    <row r="18" spans="4:25" x14ac:dyDescent="0.25">
      <c r="D18" s="13" t="s">
        <v>131</v>
      </c>
      <c r="E18" t="s">
        <v>242</v>
      </c>
      <c r="F18" s="13" t="s">
        <v>182</v>
      </c>
      <c r="G18" s="11" t="s">
        <v>217</v>
      </c>
      <c r="H18" s="11">
        <f xml:space="preserve"> ROUND(1.3941*$J18 - 3.6265,1)</f>
        <v>11.4</v>
      </c>
      <c r="I18" s="11">
        <f>ROUND(1.2995*$J18 - 0.7779,1)</f>
        <v>13.3</v>
      </c>
      <c r="J18" s="35">
        <v>10.8</v>
      </c>
      <c r="K18" s="35">
        <v>135</v>
      </c>
      <c r="L18" s="35">
        <v>240</v>
      </c>
      <c r="M18" s="35" t="s">
        <v>200</v>
      </c>
      <c r="N18" s="35">
        <v>0.69599999999999995</v>
      </c>
      <c r="O18" s="36">
        <v>0.27372000000000002</v>
      </c>
      <c r="P18" s="40">
        <v>326.39999999999998</v>
      </c>
      <c r="Q18" s="11">
        <v>0.41</v>
      </c>
      <c r="R18" s="11">
        <v>0</v>
      </c>
      <c r="S18" s="11">
        <v>100</v>
      </c>
      <c r="T18" s="11" t="b">
        <v>1</v>
      </c>
      <c r="U18" s="11" t="s">
        <v>198</v>
      </c>
      <c r="V18" s="11" t="s">
        <v>188</v>
      </c>
      <c r="W18" s="11"/>
      <c r="X18" t="str">
        <f t="shared" si="2"/>
        <v>EER-rated packaged Air Conditioner, Size Range: 135 - 240 kBTU/h, EER = 10.8 (1 spd IEER = 11.4, 2 spd IEER = 13.3), EIR = 0.274, Fan W/CFM = 0.41, two-speed fan, with Econo</v>
      </c>
      <c r="Y18" t="str">
        <f>Y46&amp;"; "&amp;CHAR(10)&amp;Z46&amp;";"&amp;CHAR(10)&amp;Z47&amp;";"&amp;CHAR(10)&amp;Z48&amp;";"&amp;CHAR(10)&amp;Z49</f>
        <v>EER-Rated Pkg AC, 135-240 kBTU/h; 
Pre-2005: EER = 9.5 (1 spd IEER = 11.4, 2 spd IEER = 11.6), one-speed fan, w/Econo;
2006 - 2009: EER = 9.5 (1 spd IEER = 11.4, 2 spd IEER = 11.6), one-speed fan, w/Econo;
2010 - 2013: EER = 10.8 (1 spd IEER = 11.4, 2 spd IEER = 13.3), one-speed fan, w/Econo;
2014 - 2015: EER = 10.8 (1 spd IEER = 11.4, 2 spd IEER = 13.3), two-speed fan, w/Econo</v>
      </c>
    </row>
    <row r="19" spans="4:25" x14ac:dyDescent="0.25">
      <c r="D19" s="13" t="s">
        <v>132</v>
      </c>
      <c r="E19" t="s">
        <v>243</v>
      </c>
      <c r="F19" s="13" t="s">
        <v>182</v>
      </c>
      <c r="G19" s="11" t="s">
        <v>215</v>
      </c>
      <c r="H19" s="11">
        <f t="shared" ref="H19:H21" si="3" xml:space="preserve"> ROUND(1.3941*$J19 - 3.6265,1)</f>
        <v>12.4</v>
      </c>
      <c r="I19" s="11">
        <f t="shared" ref="I19:I21" si="4">ROUND(1.2995*$J19 - 0.7779,1)</f>
        <v>14.2</v>
      </c>
      <c r="J19" s="35">
        <v>11.5</v>
      </c>
      <c r="K19" s="35">
        <v>135</v>
      </c>
      <c r="L19" s="35">
        <v>240</v>
      </c>
      <c r="M19" s="35" t="s">
        <v>200</v>
      </c>
      <c r="N19" s="35">
        <v>0.69599999999999995</v>
      </c>
      <c r="O19" s="36">
        <v>0.25480999999999998</v>
      </c>
      <c r="P19" s="40">
        <v>326.39999999999998</v>
      </c>
      <c r="Q19" s="11">
        <v>0.41</v>
      </c>
      <c r="R19" s="11">
        <v>0</v>
      </c>
      <c r="S19" s="11">
        <v>100</v>
      </c>
      <c r="T19" s="11" t="b">
        <v>1</v>
      </c>
      <c r="U19" s="11" t="s">
        <v>198</v>
      </c>
      <c r="V19" s="11" t="s">
        <v>188</v>
      </c>
      <c r="W19" s="11"/>
      <c r="X19" t="str">
        <f t="shared" si="2"/>
        <v>EER-rated packaged Air Conditioner, Size Range: 135 - 240 kBTU/h, EER = 11.5 (1 spd IEER = 12.4, 2 spd IEER = 14.2), EIR = 0.255, Fan W/CFM = 0.41, two-speed fan, with Econo</v>
      </c>
    </row>
    <row r="20" spans="4:25" x14ac:dyDescent="0.25">
      <c r="D20" s="13" t="s">
        <v>133</v>
      </c>
      <c r="E20" t="s">
        <v>244</v>
      </c>
      <c r="F20" s="13" t="s">
        <v>182</v>
      </c>
      <c r="G20" s="11" t="s">
        <v>215</v>
      </c>
      <c r="H20" s="11">
        <f t="shared" si="3"/>
        <v>13.1</v>
      </c>
      <c r="I20" s="11">
        <f t="shared" si="4"/>
        <v>14.8</v>
      </c>
      <c r="J20" s="35">
        <v>12</v>
      </c>
      <c r="K20" s="35">
        <v>135</v>
      </c>
      <c r="L20" s="35">
        <v>240</v>
      </c>
      <c r="M20" s="35" t="s">
        <v>200</v>
      </c>
      <c r="N20" s="35">
        <v>0.69599999999999995</v>
      </c>
      <c r="O20" s="36">
        <v>0.24278</v>
      </c>
      <c r="P20" s="40">
        <v>326.39999999999998</v>
      </c>
      <c r="Q20" s="11">
        <v>0.41</v>
      </c>
      <c r="R20" s="11">
        <v>0</v>
      </c>
      <c r="S20" s="11">
        <v>100</v>
      </c>
      <c r="T20" s="11" t="b">
        <v>1</v>
      </c>
      <c r="U20" s="11" t="s">
        <v>198</v>
      </c>
      <c r="V20" s="11" t="s">
        <v>188</v>
      </c>
      <c r="W20" s="11"/>
      <c r="X20" t="str">
        <f t="shared" si="2"/>
        <v>EER-rated packaged Air Conditioner, Size Range: 135 - 240 kBTU/h, EER = 12 (1 spd IEER = 13.1, 2 spd IEER = 14.8), EIR = 0.243, Fan W/CFM = 0.41, two-speed fan, with Econo</v>
      </c>
    </row>
    <row r="21" spans="4:25" x14ac:dyDescent="0.25">
      <c r="D21" s="13" t="s">
        <v>134</v>
      </c>
      <c r="E21" t="s">
        <v>245</v>
      </c>
      <c r="F21" s="13" t="s">
        <v>182</v>
      </c>
      <c r="G21" s="11" t="s">
        <v>215</v>
      </c>
      <c r="H21" s="11">
        <f t="shared" si="3"/>
        <v>13.8</v>
      </c>
      <c r="I21" s="11">
        <f t="shared" si="4"/>
        <v>15.5</v>
      </c>
      <c r="J21" s="35">
        <v>12.5</v>
      </c>
      <c r="K21" s="35">
        <v>135</v>
      </c>
      <c r="L21" s="35">
        <v>240</v>
      </c>
      <c r="M21" s="35" t="s">
        <v>200</v>
      </c>
      <c r="N21" s="35">
        <v>0.69599999999999995</v>
      </c>
      <c r="O21" s="36">
        <v>0.23149</v>
      </c>
      <c r="P21" s="40">
        <v>326.39999999999998</v>
      </c>
      <c r="Q21" s="11">
        <v>0.41</v>
      </c>
      <c r="R21" s="11">
        <v>0</v>
      </c>
      <c r="S21" s="11">
        <v>100</v>
      </c>
      <c r="T21" s="11" t="b">
        <v>1</v>
      </c>
      <c r="U21" s="11" t="s">
        <v>198</v>
      </c>
      <c r="V21" s="11" t="s">
        <v>188</v>
      </c>
      <c r="W21" s="11"/>
      <c r="X21" t="str">
        <f t="shared" si="2"/>
        <v>EER-rated packaged Air Conditioner, Size Range: 135 - 240 kBTU/h, EER = 12.5 (1 spd IEER = 13.8, 2 spd IEER = 15.5), EIR = 0.231, Fan W/CFM = 0.41, two-speed fan, with Econo</v>
      </c>
    </row>
    <row r="22" spans="4:25" x14ac:dyDescent="0.25">
      <c r="D22" s="13" t="s">
        <v>143</v>
      </c>
      <c r="E22" t="s">
        <v>246</v>
      </c>
      <c r="F22" s="13" t="s">
        <v>182</v>
      </c>
      <c r="G22" s="11" t="s">
        <v>217</v>
      </c>
      <c r="H22" s="11">
        <f t="shared" ref="H22:H29" si="5">ROUND(1.1857*$J22- 1.2255,1)</f>
        <v>10.4</v>
      </c>
      <c r="I22" s="11">
        <f t="shared" ref="I22:I29" si="6">ROUND(1.1603*$J22 + 0.2963,1)</f>
        <v>11.7</v>
      </c>
      <c r="J22" s="35">
        <v>9.8000000000000007</v>
      </c>
      <c r="K22" s="35">
        <v>240</v>
      </c>
      <c r="L22" s="35">
        <v>760</v>
      </c>
      <c r="M22" s="35" t="s">
        <v>200</v>
      </c>
      <c r="N22" s="35">
        <v>0.70499999999999996</v>
      </c>
      <c r="O22" s="36">
        <v>0.28621999999999997</v>
      </c>
      <c r="P22" s="40">
        <v>320.40000000000003</v>
      </c>
      <c r="Q22" s="11">
        <v>0.61</v>
      </c>
      <c r="R22" s="11">
        <v>0</v>
      </c>
      <c r="S22" s="11">
        <v>100</v>
      </c>
      <c r="T22" s="11" t="b">
        <v>1</v>
      </c>
      <c r="U22" s="11" t="s">
        <v>198</v>
      </c>
      <c r="V22" s="11" t="s">
        <v>188</v>
      </c>
      <c r="W22" s="11"/>
      <c r="X22" t="str">
        <f t="shared" si="2"/>
        <v>EER-rated packaged Air Conditioner, Size Range: 240 - 760 kBTU/h, EER = 9.8 (1 spd IEER = 10.4, 2 spd IEER = 11.7), EIR = 0.286, Fan W/CFM = 0.61, two-speed fan, with Econo</v>
      </c>
      <c r="Y22" t="str">
        <f>Y50&amp;"; "&amp;CHAR(10)&amp;Z50&amp;";"&amp;CHAR(10)&amp;Z51&amp;";"&amp;CHAR(10)&amp;Z52&amp;";"&amp;CHAR(10)&amp;Z53</f>
        <v>EER-Rated Pkg AC, 240-760 kBTU/h; 
Pre-2005: EER = 9.3 (1 spd IEER = 11.1, 2 spd IEER = 11.1), one-speed fan, w/Econo;
2006 - 2009: EER = 9.3 (1 spd IEER = 11.1, 2 spd IEER = 11.1), one-speed fan, w/Econo;
2010 - 2013: EER = 9.8 (1 spd IEER = 11.7, 2 spd IEER = 11.7), one-speed fan, w/Econo;
2014 - 2015: EER = 9.8 (1 spd IEER = 11.7, 2 spd IEER = 11.7), two-speed fan, w/Econo</v>
      </c>
    </row>
    <row r="23" spans="4:25" x14ac:dyDescent="0.25">
      <c r="D23" s="13" t="s">
        <v>144</v>
      </c>
      <c r="E23" t="s">
        <v>247</v>
      </c>
      <c r="F23" s="13" t="s">
        <v>182</v>
      </c>
      <c r="G23" s="11" t="s">
        <v>215</v>
      </c>
      <c r="H23" s="11">
        <f t="shared" si="5"/>
        <v>11.6</v>
      </c>
      <c r="I23" s="11">
        <f t="shared" si="6"/>
        <v>12.8</v>
      </c>
      <c r="J23" s="35">
        <v>10.8</v>
      </c>
      <c r="K23" s="35">
        <v>240</v>
      </c>
      <c r="L23" s="35">
        <v>760</v>
      </c>
      <c r="M23" s="35" t="s">
        <v>200</v>
      </c>
      <c r="N23" s="35">
        <v>0.70499999999999996</v>
      </c>
      <c r="O23" s="36">
        <v>0.25463999999999998</v>
      </c>
      <c r="P23" s="40">
        <v>320.40000000000003</v>
      </c>
      <c r="Q23" s="11">
        <v>0.61</v>
      </c>
      <c r="R23" s="11">
        <v>0</v>
      </c>
      <c r="S23" s="11">
        <v>100</v>
      </c>
      <c r="T23" s="11" t="b">
        <v>1</v>
      </c>
      <c r="U23" s="11" t="s">
        <v>198</v>
      </c>
      <c r="V23" s="11" t="s">
        <v>188</v>
      </c>
      <c r="W23" s="11"/>
      <c r="X23" t="str">
        <f t="shared" si="2"/>
        <v>EER-rated packaged Air Conditioner, Size Range: 240 - 760 kBTU/h, EER = 10.8 (1 spd IEER = 11.6, 2 spd IEER = 12.8), EIR = 0.255, Fan W/CFM = 0.61, two-speed fan, with Econo</v>
      </c>
    </row>
    <row r="24" spans="4:25" x14ac:dyDescent="0.25">
      <c r="D24" s="13" t="s">
        <v>145</v>
      </c>
      <c r="E24" t="s">
        <v>248</v>
      </c>
      <c r="F24" s="13" t="s">
        <v>182</v>
      </c>
      <c r="G24" s="11" t="s">
        <v>215</v>
      </c>
      <c r="H24" s="11">
        <f t="shared" si="5"/>
        <v>12.4</v>
      </c>
      <c r="I24" s="11">
        <f t="shared" si="6"/>
        <v>13.6</v>
      </c>
      <c r="J24" s="35">
        <v>11.5</v>
      </c>
      <c r="K24" s="35">
        <v>240</v>
      </c>
      <c r="L24" s="35">
        <v>760</v>
      </c>
      <c r="M24" s="35" t="s">
        <v>200</v>
      </c>
      <c r="N24" s="35">
        <v>0.70499999999999996</v>
      </c>
      <c r="O24" s="36">
        <v>0.23585</v>
      </c>
      <c r="P24" s="40">
        <v>320.40000000000003</v>
      </c>
      <c r="Q24" s="11">
        <v>0.61</v>
      </c>
      <c r="R24" s="11">
        <v>0</v>
      </c>
      <c r="S24" s="11">
        <v>100</v>
      </c>
      <c r="T24" s="11" t="b">
        <v>1</v>
      </c>
      <c r="U24" s="11" t="s">
        <v>198</v>
      </c>
      <c r="V24" s="11" t="s">
        <v>188</v>
      </c>
      <c r="W24" s="11"/>
      <c r="X24" t="str">
        <f t="shared" si="2"/>
        <v>EER-rated packaged Air Conditioner, Size Range: 240 - 760 kBTU/h, EER = 11.5 (1 spd IEER = 12.4, 2 spd IEER = 13.6), EIR = 0.236, Fan W/CFM = 0.61, two-speed fan, with Econo</v>
      </c>
    </row>
    <row r="25" spans="4:25" x14ac:dyDescent="0.25">
      <c r="D25" s="13" t="s">
        <v>146</v>
      </c>
      <c r="E25" t="s">
        <v>249</v>
      </c>
      <c r="F25" s="13" t="s">
        <v>182</v>
      </c>
      <c r="G25" s="11" t="s">
        <v>215</v>
      </c>
      <c r="H25" s="11">
        <f t="shared" si="5"/>
        <v>13.6</v>
      </c>
      <c r="I25" s="11">
        <f t="shared" si="6"/>
        <v>14.8</v>
      </c>
      <c r="J25" s="35">
        <v>12.5</v>
      </c>
      <c r="K25" s="35">
        <v>240</v>
      </c>
      <c r="L25" s="35">
        <v>760</v>
      </c>
      <c r="M25" s="35" t="s">
        <v>200</v>
      </c>
      <c r="N25" s="35">
        <v>0.70499999999999996</v>
      </c>
      <c r="O25" s="36">
        <v>0.21257000000000001</v>
      </c>
      <c r="P25" s="40">
        <v>320.40000000000003</v>
      </c>
      <c r="Q25" s="11">
        <v>0.61</v>
      </c>
      <c r="R25" s="11">
        <v>0</v>
      </c>
      <c r="S25" s="11">
        <v>100</v>
      </c>
      <c r="T25" s="11" t="b">
        <v>1</v>
      </c>
      <c r="U25" s="11" t="s">
        <v>198</v>
      </c>
      <c r="V25" s="11" t="s">
        <v>188</v>
      </c>
      <c r="W25" s="11"/>
      <c r="X25" t="str">
        <f t="shared" si="2"/>
        <v>EER-rated packaged Air Conditioner, Size Range: 240 - 760 kBTU/h, EER = 12.5 (1 spd IEER = 13.6, 2 spd IEER = 14.8), EIR = 0.213, Fan W/CFM = 0.61, two-speed fan, with Econo</v>
      </c>
    </row>
    <row r="26" spans="4:25" x14ac:dyDescent="0.25">
      <c r="D26" s="13" t="s">
        <v>135</v>
      </c>
      <c r="E26" t="s">
        <v>250</v>
      </c>
      <c r="F26" s="13" t="s">
        <v>182</v>
      </c>
      <c r="G26" s="11" t="s">
        <v>217</v>
      </c>
      <c r="H26" s="11">
        <f t="shared" si="5"/>
        <v>10.6</v>
      </c>
      <c r="I26" s="11">
        <f t="shared" si="6"/>
        <v>11.9</v>
      </c>
      <c r="J26" s="35">
        <v>10</v>
      </c>
      <c r="K26" s="35">
        <v>240</v>
      </c>
      <c r="L26" s="35">
        <v>760</v>
      </c>
      <c r="M26" s="35" t="s">
        <v>200</v>
      </c>
      <c r="N26" s="35">
        <v>0.70799999999999996</v>
      </c>
      <c r="O26" s="36">
        <v>0.28182000000000001</v>
      </c>
      <c r="P26" s="40">
        <v>321.60000000000002</v>
      </c>
      <c r="Q26" s="11">
        <v>0.72</v>
      </c>
      <c r="R26" s="11">
        <v>0</v>
      </c>
      <c r="S26" s="11">
        <v>100</v>
      </c>
      <c r="T26" s="11" t="b">
        <v>1</v>
      </c>
      <c r="U26" s="11" t="s">
        <v>203</v>
      </c>
      <c r="V26" s="11" t="s">
        <v>202</v>
      </c>
      <c r="W26" s="11"/>
      <c r="X26" t="str">
        <f t="shared" si="2"/>
        <v>EER-rated packaged Air Conditioner, Size Range: 240 - 760 kBTU/h, EER = 10 (1 spd IEER = 10.6, 2 spd IEER = 11.9), EIR = 0.282, Fan W/CFM = 0.72, var-speed fan, with Econo</v>
      </c>
      <c r="Y26" t="str">
        <f>Y54&amp;"; "&amp;CHAR(10)&amp;Z54&amp;";"&amp;CHAR(10)&amp;Z55&amp;";"&amp;CHAR(10)&amp;Z56&amp;";"&amp;CHAR(10)&amp;Z57</f>
        <v>EER-Rated Pkg AC, 240-760 kBTU/h; 
Pre-2005: EER = 9.5 (1 spd IEER = 11.3, 2 spd IEER = 11.3), var-speed fan, w/Econo;
2006 - 2009: EER = 9.5 (1 spd IEER = 11.3, 2 spd IEER = 11.3), var-speed fan, w/Econo;
2010 - 2013: EER = 10 (1 spd IEER = 11.9, 2 spd IEER = 11.9), var-speed fan, w/Econo;
2014 - 2015: EER = 10 (1 spd IEER = 11.9, 2 spd IEER = 11.9), var-speed fan, w/Econo</v>
      </c>
    </row>
    <row r="27" spans="4:25" x14ac:dyDescent="0.25">
      <c r="D27" s="13" t="s">
        <v>136</v>
      </c>
      <c r="E27" t="s">
        <v>247</v>
      </c>
      <c r="F27" s="13" t="s">
        <v>182</v>
      </c>
      <c r="G27" s="11" t="s">
        <v>215</v>
      </c>
      <c r="H27" s="11">
        <f t="shared" si="5"/>
        <v>11.6</v>
      </c>
      <c r="I27" s="11">
        <f t="shared" si="6"/>
        <v>12.8</v>
      </c>
      <c r="J27" s="35">
        <v>10.8</v>
      </c>
      <c r="K27" s="35">
        <v>240</v>
      </c>
      <c r="L27" s="35">
        <v>760</v>
      </c>
      <c r="M27" s="35" t="s">
        <v>200</v>
      </c>
      <c r="N27" s="35">
        <v>0.70799999999999996</v>
      </c>
      <c r="O27" s="36">
        <v>0.25618999999999997</v>
      </c>
      <c r="P27" s="40">
        <v>321.60000000000002</v>
      </c>
      <c r="Q27" s="11">
        <v>0.72</v>
      </c>
      <c r="R27" s="11">
        <v>0</v>
      </c>
      <c r="S27" s="11">
        <v>100</v>
      </c>
      <c r="T27" s="11" t="b">
        <v>1</v>
      </c>
      <c r="U27" s="11" t="s">
        <v>203</v>
      </c>
      <c r="V27" s="11" t="s">
        <v>202</v>
      </c>
      <c r="W27" s="11"/>
      <c r="X27" t="str">
        <f t="shared" si="2"/>
        <v>EER-rated packaged Air Conditioner, Size Range: 240 - 760 kBTU/h, EER = 10.8 (1 spd IEER = 11.6, 2 spd IEER = 12.8), EIR = 0.256, Fan W/CFM = 0.72, var-speed fan, with Econo</v>
      </c>
    </row>
    <row r="28" spans="4:25" x14ac:dyDescent="0.25">
      <c r="D28" s="13" t="s">
        <v>137</v>
      </c>
      <c r="E28" t="s">
        <v>248</v>
      </c>
      <c r="F28" s="13" t="s">
        <v>182</v>
      </c>
      <c r="G28" s="11" t="s">
        <v>215</v>
      </c>
      <c r="H28" s="11">
        <f t="shared" si="5"/>
        <v>12.4</v>
      </c>
      <c r="I28" s="11">
        <f t="shared" si="6"/>
        <v>13.6</v>
      </c>
      <c r="J28" s="35">
        <v>11.5</v>
      </c>
      <c r="K28" s="35">
        <v>240</v>
      </c>
      <c r="L28" s="35">
        <v>760</v>
      </c>
      <c r="M28" s="35" t="s">
        <v>200</v>
      </c>
      <c r="N28" s="35">
        <v>0.70799999999999996</v>
      </c>
      <c r="O28" s="36">
        <v>0.23663000000000001</v>
      </c>
      <c r="P28" s="40">
        <v>321.60000000000002</v>
      </c>
      <c r="Q28" s="11">
        <v>0.72</v>
      </c>
      <c r="R28" s="11">
        <v>0</v>
      </c>
      <c r="S28" s="11">
        <v>100</v>
      </c>
      <c r="T28" s="11" t="b">
        <v>1</v>
      </c>
      <c r="U28" s="11" t="s">
        <v>203</v>
      </c>
      <c r="V28" s="11" t="s">
        <v>202</v>
      </c>
      <c r="W28" s="11"/>
      <c r="X28" t="str">
        <f t="shared" si="2"/>
        <v>EER-rated packaged Air Conditioner, Size Range: 240 - 760 kBTU/h, EER = 11.5 (1 spd IEER = 12.4, 2 spd IEER = 13.6), EIR = 0.237, Fan W/CFM = 0.72, var-speed fan, with Econo</v>
      </c>
    </row>
    <row r="29" spans="4:25" x14ac:dyDescent="0.25">
      <c r="D29" s="13" t="s">
        <v>138</v>
      </c>
      <c r="E29" t="s">
        <v>249</v>
      </c>
      <c r="F29" s="13" t="s">
        <v>182</v>
      </c>
      <c r="G29" s="11" t="s">
        <v>215</v>
      </c>
      <c r="H29" s="11">
        <f t="shared" si="5"/>
        <v>13.6</v>
      </c>
      <c r="I29" s="11">
        <f t="shared" si="6"/>
        <v>14.8</v>
      </c>
      <c r="J29" s="35">
        <v>12.5</v>
      </c>
      <c r="K29" s="35">
        <v>240</v>
      </c>
      <c r="L29" s="35">
        <v>760</v>
      </c>
      <c r="M29" s="35" t="s">
        <v>200</v>
      </c>
      <c r="N29" s="35">
        <v>0.70799999999999996</v>
      </c>
      <c r="O29" s="36">
        <v>0.21235000000000001</v>
      </c>
      <c r="P29" s="40">
        <v>321.60000000000002</v>
      </c>
      <c r="Q29" s="11">
        <v>0.72</v>
      </c>
      <c r="R29" s="11">
        <v>0</v>
      </c>
      <c r="S29" s="11">
        <v>100</v>
      </c>
      <c r="T29" s="11" t="b">
        <v>1</v>
      </c>
      <c r="U29" s="11" t="s">
        <v>203</v>
      </c>
      <c r="V29" s="11" t="s">
        <v>202</v>
      </c>
      <c r="W29" s="11"/>
      <c r="X29" t="str">
        <f t="shared" si="2"/>
        <v>EER-rated packaged Air Conditioner, Size Range: 240 - 760 kBTU/h, EER = 12.5 (1 spd IEER = 13.6, 2 spd IEER = 14.8), EIR = 0.212, Fan W/CFM = 0.72, var-speed fan, with Econo</v>
      </c>
    </row>
    <row r="30" spans="4:25" x14ac:dyDescent="0.25">
      <c r="D30" s="13" t="s">
        <v>147</v>
      </c>
      <c r="E30" t="s">
        <v>373</v>
      </c>
      <c r="F30" s="13" t="s">
        <v>182</v>
      </c>
      <c r="G30" s="11" t="s">
        <v>217</v>
      </c>
      <c r="H30" s="11">
        <f>ROUND(1.1857*$J30- 1.2255,1)</f>
        <v>10</v>
      </c>
      <c r="I30" s="11">
        <f t="shared" ref="I30:I37" si="7">ROUND(1.1603*$J30 + 0.2963,1)</f>
        <v>11.3</v>
      </c>
      <c r="J30" s="35">
        <v>9.5</v>
      </c>
      <c r="K30" s="35">
        <v>760</v>
      </c>
      <c r="L30" s="35"/>
      <c r="M30" s="35" t="s">
        <v>200</v>
      </c>
      <c r="N30" s="35">
        <v>0.70499999999999996</v>
      </c>
      <c r="O30" s="36">
        <v>0.29707</v>
      </c>
      <c r="P30" s="40">
        <v>320.40000000000003</v>
      </c>
      <c r="Q30" s="11">
        <v>0.61</v>
      </c>
      <c r="R30" s="11">
        <v>0</v>
      </c>
      <c r="S30" s="11">
        <v>100</v>
      </c>
      <c r="T30" s="11" t="b">
        <v>1</v>
      </c>
      <c r="U30" s="11" t="s">
        <v>198</v>
      </c>
      <c r="V30" s="11" t="s">
        <v>188</v>
      </c>
      <c r="W30" s="11"/>
      <c r="X30" t="str">
        <f t="shared" si="2"/>
        <v>EER-rated packaged Air Conditioner, Size Range: 760 -  kBTU/h, EER = 9.5 (1 spd IEER = 10, 2 spd IEER = 11.3), EIR = 0.297, Fan W/CFM = 0.61, two-speed fan, with Econo</v>
      </c>
      <c r="Y30" t="str">
        <f>Y58&amp;"; "&amp;CHAR(10)&amp;Z58&amp;";"&amp;CHAR(10)&amp;Z59&amp;";"&amp;CHAR(10)&amp;Z60&amp;";"&amp;CHAR(10)&amp;Z61</f>
        <v>EER-Rated Pkg AC, 760+ kBTU/h; 
Pre-2005: EER = 9 (1 spd IEER = 10.7, 2 spd IEER = 10.7), one-speed fan, w/Econo;
2006 - 2009: EER = 9 (1 spd IEER = 10.7, 2 spd IEER = 10.7), one-speed fan, w/Econo;
2010 - 2013: EER = 9.5 (1 spd IEER = 11.3, 2 spd IEER = 11.3), one-speed fan, w/Econo;
2014 - 2015: EER = 9.5 (1 spd IEER = 11.3, 2 spd IEER = 11.3), two-speed fan, w/Econo</v>
      </c>
    </row>
    <row r="31" spans="4:25" x14ac:dyDescent="0.25">
      <c r="D31" s="13" t="s">
        <v>148</v>
      </c>
      <c r="E31" t="s">
        <v>374</v>
      </c>
      <c r="F31" s="13" t="s">
        <v>182</v>
      </c>
      <c r="G31" s="11" t="s">
        <v>215</v>
      </c>
      <c r="H31" s="11">
        <f t="shared" ref="H31:H37" si="8">ROUND(1.1857*$J31- 1.2255,1)</f>
        <v>10.9</v>
      </c>
      <c r="I31" s="11">
        <f t="shared" si="7"/>
        <v>12.1</v>
      </c>
      <c r="J31" s="35">
        <v>10.199999999999999</v>
      </c>
      <c r="K31" s="35">
        <v>760</v>
      </c>
      <c r="L31" s="35"/>
      <c r="M31" s="35" t="s">
        <v>200</v>
      </c>
      <c r="N31" s="35">
        <v>0.70499999999999996</v>
      </c>
      <c r="O31" s="36">
        <v>0.27298</v>
      </c>
      <c r="P31" s="40">
        <v>320.40000000000003</v>
      </c>
      <c r="Q31" s="11">
        <v>0.61</v>
      </c>
      <c r="R31" s="11">
        <v>0</v>
      </c>
      <c r="S31" s="11">
        <v>100</v>
      </c>
      <c r="T31" s="11" t="b">
        <v>1</v>
      </c>
      <c r="U31" s="11" t="s">
        <v>198</v>
      </c>
      <c r="V31" s="11" t="s">
        <v>188</v>
      </c>
      <c r="W31" s="11"/>
      <c r="X31" t="str">
        <f t="shared" si="2"/>
        <v>EER-rated packaged Air Conditioner, Size Range: 760 -  kBTU/h, EER = 10.2 (1 spd IEER = 10.9, 2 spd IEER = 12.1), EIR = 0.273, Fan W/CFM = 0.61, two-speed fan, with Econo</v>
      </c>
    </row>
    <row r="32" spans="4:25" x14ac:dyDescent="0.25">
      <c r="D32" s="13" t="s">
        <v>149</v>
      </c>
      <c r="E32" t="s">
        <v>375</v>
      </c>
      <c r="F32" s="13" t="s">
        <v>182</v>
      </c>
      <c r="G32" s="11" t="s">
        <v>215</v>
      </c>
      <c r="H32" s="11">
        <f t="shared" si="8"/>
        <v>11.8</v>
      </c>
      <c r="I32" s="11">
        <f t="shared" si="7"/>
        <v>13.1</v>
      </c>
      <c r="J32" s="35">
        <v>11</v>
      </c>
      <c r="K32" s="35">
        <v>760</v>
      </c>
      <c r="L32" s="35"/>
      <c r="M32" s="35" t="s">
        <v>200</v>
      </c>
      <c r="N32" s="35">
        <v>0.70499999999999996</v>
      </c>
      <c r="O32" s="36">
        <v>0.24907000000000001</v>
      </c>
      <c r="P32" s="40">
        <v>320.40000000000003</v>
      </c>
      <c r="Q32" s="11">
        <v>0.61</v>
      </c>
      <c r="R32" s="11">
        <v>0</v>
      </c>
      <c r="S32" s="11">
        <v>100</v>
      </c>
      <c r="T32" s="11" t="b">
        <v>1</v>
      </c>
      <c r="U32" s="11" t="s">
        <v>198</v>
      </c>
      <c r="V32" s="11" t="s">
        <v>188</v>
      </c>
      <c r="W32" s="11"/>
      <c r="X32" t="str">
        <f t="shared" si="2"/>
        <v>EER-rated packaged Air Conditioner, Size Range: 760 -  kBTU/h, EER = 11 (1 spd IEER = 11.8, 2 spd IEER = 13.1), EIR = 0.249, Fan W/CFM = 0.61, two-speed fan, with Econo</v>
      </c>
    </row>
    <row r="33" spans="4:27" x14ac:dyDescent="0.25">
      <c r="D33" s="13" t="s">
        <v>150</v>
      </c>
      <c r="E33" t="s">
        <v>376</v>
      </c>
      <c r="F33" s="13" t="s">
        <v>182</v>
      </c>
      <c r="G33" s="11" t="s">
        <v>215</v>
      </c>
      <c r="H33" s="11">
        <f t="shared" si="8"/>
        <v>13</v>
      </c>
      <c r="I33" s="11">
        <f t="shared" si="7"/>
        <v>14.2</v>
      </c>
      <c r="J33" s="35">
        <v>12</v>
      </c>
      <c r="K33" s="35">
        <v>760</v>
      </c>
      <c r="L33" s="35"/>
      <c r="M33" s="35" t="s">
        <v>200</v>
      </c>
      <c r="N33" s="35">
        <v>0.70499999999999996</v>
      </c>
      <c r="O33" s="36">
        <v>0.22373000000000001</v>
      </c>
      <c r="P33" s="40">
        <v>320.40000000000003</v>
      </c>
      <c r="Q33" s="11">
        <v>0.61</v>
      </c>
      <c r="R33" s="11">
        <v>0</v>
      </c>
      <c r="S33" s="11">
        <v>100</v>
      </c>
      <c r="T33" s="11" t="b">
        <v>1</v>
      </c>
      <c r="U33" s="11" t="s">
        <v>198</v>
      </c>
      <c r="V33" s="11" t="s">
        <v>188</v>
      </c>
      <c r="W33" s="11"/>
      <c r="X33" t="str">
        <f t="shared" si="2"/>
        <v>EER-rated packaged Air Conditioner, Size Range: 760 -  kBTU/h, EER = 12 (1 spd IEER = 13, 2 spd IEER = 14.2), EIR = 0.224, Fan W/CFM = 0.61, two-speed fan, with Econo</v>
      </c>
    </row>
    <row r="34" spans="4:27" x14ac:dyDescent="0.25">
      <c r="D34" s="13" t="s">
        <v>139</v>
      </c>
      <c r="E34" t="s">
        <v>377</v>
      </c>
      <c r="F34" s="13" t="s">
        <v>182</v>
      </c>
      <c r="G34" s="11" t="s">
        <v>217</v>
      </c>
      <c r="H34" s="11">
        <f t="shared" si="8"/>
        <v>10.3</v>
      </c>
      <c r="I34" s="11">
        <f t="shared" si="7"/>
        <v>11.6</v>
      </c>
      <c r="J34" s="35">
        <v>9.6999999999999993</v>
      </c>
      <c r="K34" s="35">
        <v>760</v>
      </c>
      <c r="L34" s="35"/>
      <c r="M34" s="35" t="s">
        <v>200</v>
      </c>
      <c r="N34" s="35">
        <v>0.70799999999999996</v>
      </c>
      <c r="O34" s="36">
        <v>0.29276999999999997</v>
      </c>
      <c r="P34" s="40">
        <v>321.60000000000002</v>
      </c>
      <c r="Q34" s="11">
        <v>0.72</v>
      </c>
      <c r="R34" s="11">
        <v>0</v>
      </c>
      <c r="S34" s="11">
        <v>100</v>
      </c>
      <c r="T34" s="11" t="b">
        <v>1</v>
      </c>
      <c r="U34" s="11" t="s">
        <v>203</v>
      </c>
      <c r="V34" s="11" t="s">
        <v>202</v>
      </c>
      <c r="W34" s="11"/>
      <c r="X34" t="str">
        <f t="shared" si="2"/>
        <v>EER-rated packaged Air Conditioner, Size Range: 760 -  kBTU/h, EER = 9.7 (1 spd IEER = 10.3, 2 spd IEER = 11.6), EIR = 0.293, Fan W/CFM = 0.72, var-speed fan, with Econo</v>
      </c>
      <c r="Y34" t="str">
        <f>Y62&amp;"; "&amp;CHAR(10)&amp;Z62&amp;";"&amp;CHAR(10)&amp;Z63&amp;";"&amp;CHAR(10)&amp;Z64&amp;";"&amp;CHAR(10)&amp;Z65</f>
        <v>EER-Rated Pkg AC, 760+ kBTU/h; 
Pre-2005: EER = 9.2 (1 spd IEER = 11, 2 spd IEER = 11), var-speed fan, w/Econo;
2006 - 2009: EER = 9.2 (1 spd IEER = 11, 2 spd IEER = 11), var-speed fan, w/Econo;
2010 - 2013: EER = 9.7 (1 spd IEER = 11.6, 2 spd IEER = 11.6), var-speed fan, w/Econo;
2014 - 2015: EER = 9.7 (1 spd IEER = 11.6, 2 spd IEER = 11.6), var-speed fan, w/Econo</v>
      </c>
    </row>
    <row r="35" spans="4:27" x14ac:dyDescent="0.25">
      <c r="D35" s="13" t="s">
        <v>140</v>
      </c>
      <c r="E35" t="s">
        <v>374</v>
      </c>
      <c r="F35" s="13" t="s">
        <v>182</v>
      </c>
      <c r="G35" s="11" t="s">
        <v>215</v>
      </c>
      <c r="H35" s="11">
        <f t="shared" si="8"/>
        <v>10.9</v>
      </c>
      <c r="I35" s="11">
        <f t="shared" si="7"/>
        <v>12.1</v>
      </c>
      <c r="J35" s="35">
        <v>10.199999999999999</v>
      </c>
      <c r="K35" s="35">
        <v>760</v>
      </c>
      <c r="L35" s="35"/>
      <c r="M35" s="35" t="s">
        <v>200</v>
      </c>
      <c r="N35" s="35">
        <v>0.70799999999999996</v>
      </c>
      <c r="O35" s="36">
        <v>0.27512999999999999</v>
      </c>
      <c r="P35" s="40">
        <v>321.60000000000002</v>
      </c>
      <c r="Q35" s="11">
        <v>0.72</v>
      </c>
      <c r="R35" s="11">
        <v>0</v>
      </c>
      <c r="S35" s="11">
        <v>100</v>
      </c>
      <c r="T35" s="11" t="b">
        <v>1</v>
      </c>
      <c r="U35" s="11" t="s">
        <v>203</v>
      </c>
      <c r="V35" s="11" t="s">
        <v>202</v>
      </c>
      <c r="W35" s="11"/>
      <c r="X35" t="str">
        <f t="shared" si="2"/>
        <v>EER-rated packaged Air Conditioner, Size Range: 760 -  kBTU/h, EER = 10.2 (1 spd IEER = 10.9, 2 spd IEER = 12.1), EIR = 0.275, Fan W/CFM = 0.72, var-speed fan, with Econo</v>
      </c>
    </row>
    <row r="36" spans="4:27" x14ac:dyDescent="0.25">
      <c r="D36" s="13" t="s">
        <v>141</v>
      </c>
      <c r="E36" t="s">
        <v>375</v>
      </c>
      <c r="F36" s="13" t="s">
        <v>182</v>
      </c>
      <c r="G36" s="11" t="s">
        <v>215</v>
      </c>
      <c r="H36" s="11">
        <f t="shared" si="8"/>
        <v>11.8</v>
      </c>
      <c r="I36" s="11">
        <f t="shared" si="7"/>
        <v>13.1</v>
      </c>
      <c r="J36" s="35">
        <v>11</v>
      </c>
      <c r="K36" s="35">
        <v>760</v>
      </c>
      <c r="L36" s="35"/>
      <c r="M36" s="35" t="s">
        <v>200</v>
      </c>
      <c r="N36" s="35">
        <v>0.70799999999999996</v>
      </c>
      <c r="O36" s="36">
        <v>0.25044</v>
      </c>
      <c r="P36" s="40">
        <v>321.60000000000002</v>
      </c>
      <c r="Q36" s="11">
        <v>0.72</v>
      </c>
      <c r="R36" s="11">
        <v>0</v>
      </c>
      <c r="S36" s="11">
        <v>100</v>
      </c>
      <c r="T36" s="11" t="b">
        <v>1</v>
      </c>
      <c r="U36" s="11" t="s">
        <v>203</v>
      </c>
      <c r="V36" s="11" t="s">
        <v>202</v>
      </c>
      <c r="W36" s="11"/>
      <c r="X36" t="str">
        <f t="shared" si="2"/>
        <v>EER-rated packaged Air Conditioner, Size Range: 760 -  kBTU/h, EER = 11 (1 spd IEER = 11.8, 2 spd IEER = 13.1), EIR = 0.25, Fan W/CFM = 0.72, var-speed fan, with Econo</v>
      </c>
    </row>
    <row r="37" spans="4:27" x14ac:dyDescent="0.25">
      <c r="D37" s="27" t="s">
        <v>142</v>
      </c>
      <c r="E37" s="4" t="s">
        <v>376</v>
      </c>
      <c r="F37" s="27" t="s">
        <v>182</v>
      </c>
      <c r="G37" s="26" t="s">
        <v>215</v>
      </c>
      <c r="H37" s="11">
        <f t="shared" si="8"/>
        <v>13</v>
      </c>
      <c r="I37" s="11">
        <f t="shared" si="7"/>
        <v>14.2</v>
      </c>
      <c r="J37" s="48">
        <v>12</v>
      </c>
      <c r="K37" s="48">
        <v>760</v>
      </c>
      <c r="L37" s="48"/>
      <c r="M37" s="48" t="s">
        <v>200</v>
      </c>
      <c r="N37" s="48">
        <v>0.70799999999999996</v>
      </c>
      <c r="O37" s="51">
        <v>0.22398000000000001</v>
      </c>
      <c r="P37" s="45">
        <v>321.60000000000002</v>
      </c>
      <c r="Q37" s="26">
        <v>0.72</v>
      </c>
      <c r="R37" s="26">
        <v>0</v>
      </c>
      <c r="S37" s="26">
        <v>100</v>
      </c>
      <c r="T37" s="26" t="b">
        <v>1</v>
      </c>
      <c r="U37" s="26" t="s">
        <v>203</v>
      </c>
      <c r="V37" s="26" t="s">
        <v>202</v>
      </c>
      <c r="W37" s="26"/>
      <c r="X37" t="str">
        <f t="shared" si="2"/>
        <v>EER-rated packaged Air Conditioner, Size Range: 760 -  kBTU/h, EER = 12 (1 spd IEER = 13, 2 spd IEER = 14.2), EIR = 0.224, Fan W/CFM = 0.72, var-speed fan, with Econo</v>
      </c>
    </row>
    <row r="38" spans="4:27" x14ac:dyDescent="0.25">
      <c r="D38" s="13" t="s">
        <v>251</v>
      </c>
      <c r="E38" t="s">
        <v>252</v>
      </c>
      <c r="F38" s="13" t="s">
        <v>182</v>
      </c>
      <c r="G38" s="11" t="s">
        <v>218</v>
      </c>
      <c r="H38" s="11">
        <f t="shared" ref="H38:H44" si="9">ROUND(1.1146*J38 - 0.6163,1)</f>
        <v>10.6</v>
      </c>
      <c r="I38" s="11">
        <f t="shared" ref="I38:I40" si="10">ROUND(0.5155*J38 + 8.415,1)</f>
        <v>13.6</v>
      </c>
      <c r="J38" s="46">
        <v>10.1</v>
      </c>
      <c r="K38" s="35">
        <v>65</v>
      </c>
      <c r="L38" s="35">
        <v>110</v>
      </c>
      <c r="M38" s="35" t="s">
        <v>200</v>
      </c>
      <c r="Q38">
        <v>0.4</v>
      </c>
      <c r="R38" s="11">
        <v>0</v>
      </c>
      <c r="S38" s="11">
        <v>100</v>
      </c>
      <c r="T38" s="11" t="b">
        <v>0</v>
      </c>
      <c r="U38" s="11" t="s">
        <v>197</v>
      </c>
      <c r="V38" s="11" t="s">
        <v>188</v>
      </c>
      <c r="X38" t="str">
        <f t="shared" si="2"/>
        <v>EER-rated packaged Air Conditioner, Size Range: 65 - 110 kBTU/h, EER = 10.1 (1 spd IEER = 10.6, 2 spd IEER = 13.6), EIR = 0, Fan W/CFM = 0.4, one-speed fan, without Econo</v>
      </c>
      <c r="Y38" t="str">
        <f>$E$8&amp;", "&amp;K38&amp;"-"&amp;L38&amp;" kBTU/h"</f>
        <v>EER-Rated Pkg AC, 65-110 kBTU/h</v>
      </c>
      <c r="Z38" t="str">
        <f>G38&amp;": EER = "&amp;J38&amp;IF(H38&lt;&gt;"na"," (1 spd IEER = "&amp;H38&amp;", 2 spd IEER = "&amp;I38&amp;"), ",",  ")&amp;U38&amp;" fan, "&amp;IF(T38,"w/Econo","no Econo")</f>
        <v>Pre-2005: EER = 10.1 (1 spd IEER = 10.6, 2 spd IEER = 13.6), one-speed fan, no Econo</v>
      </c>
      <c r="AA38" s="18" t="str">
        <f>G38&amp;": EER = "&amp;J38&amp;IF(H38&lt;&gt;"na"," (1 spd IEER = "&amp;H38&amp;", 2 spd IEER = "&amp;I38&amp;"), ",",  ")&amp;U38&amp;" fan, w/Econo"</f>
        <v>Pre-2005: EER = 10.1 (1 spd IEER = 10.6, 2 spd IEER = 13.6), one-speed fan, w/Econo</v>
      </c>
    </row>
    <row r="39" spans="4:27" x14ac:dyDescent="0.25">
      <c r="D39" s="13" t="s">
        <v>253</v>
      </c>
      <c r="E39" t="s">
        <v>252</v>
      </c>
      <c r="F39" s="13" t="s">
        <v>182</v>
      </c>
      <c r="G39" s="11" t="s">
        <v>219</v>
      </c>
      <c r="H39" s="11">
        <f t="shared" si="9"/>
        <v>10.6</v>
      </c>
      <c r="I39" s="11">
        <f t="shared" si="10"/>
        <v>13.6</v>
      </c>
      <c r="J39" s="46">
        <v>10.1</v>
      </c>
      <c r="K39" s="35">
        <v>65</v>
      </c>
      <c r="L39" s="35">
        <v>110</v>
      </c>
      <c r="M39" s="35" t="s">
        <v>200</v>
      </c>
      <c r="Q39">
        <v>0.4</v>
      </c>
      <c r="R39" s="11">
        <v>0</v>
      </c>
      <c r="S39" s="11">
        <v>100</v>
      </c>
      <c r="T39" s="11" t="b">
        <v>0</v>
      </c>
      <c r="U39" s="11" t="s">
        <v>197</v>
      </c>
      <c r="V39" s="11" t="s">
        <v>188</v>
      </c>
      <c r="X39" t="str">
        <f t="shared" si="2"/>
        <v>EER-rated packaged Air Conditioner, Size Range: 65 - 110 kBTU/h, EER = 10.1 (1 spd IEER = 10.6, 2 spd IEER = 13.6), EIR = 0, Fan W/CFM = 0.4, one-speed fan, without Econo</v>
      </c>
      <c r="Z39" t="str">
        <f t="shared" ref="Z39:Z65" si="11">G39&amp;": EER = "&amp;J39&amp;IF(H39&lt;&gt;"na"," (1 spd IEER = "&amp;H39&amp;", 2 spd IEER = "&amp;I39&amp;"), ",",  ")&amp;U39&amp;" fan, "&amp;IF(T39,"w/Econo","no Econo")</f>
        <v>2006 - 2009: EER = 10.1 (1 spd IEER = 10.6, 2 spd IEER = 13.6), one-speed fan, no Econo</v>
      </c>
      <c r="AA39" s="18" t="str">
        <f t="shared" ref="AA39:AA42" si="12">G39&amp;": EER = "&amp;J39&amp;IF(H39&lt;&gt;"na"," (1 spd IEER = "&amp;H39&amp;", 2 spd IEER = "&amp;I39&amp;"), ",",  ")&amp;U39&amp;" fan, w/Econo"</f>
        <v>2006 - 2009: EER = 10.1 (1 spd IEER = 10.6, 2 spd IEER = 13.6), one-speed fan, w/Econo</v>
      </c>
    </row>
    <row r="40" spans="4:27" x14ac:dyDescent="0.25">
      <c r="D40" s="13" t="s">
        <v>254</v>
      </c>
      <c r="E40" t="s">
        <v>234</v>
      </c>
      <c r="F40" s="13" t="s">
        <v>182</v>
      </c>
      <c r="G40" s="11" t="s">
        <v>220</v>
      </c>
      <c r="H40" s="11">
        <f t="shared" si="9"/>
        <v>11.6</v>
      </c>
      <c r="I40" s="11">
        <f t="shared" si="10"/>
        <v>14.1</v>
      </c>
      <c r="J40" s="46">
        <v>11</v>
      </c>
      <c r="K40" s="35">
        <v>65</v>
      </c>
      <c r="L40" s="35">
        <v>110</v>
      </c>
      <c r="M40" s="35" t="s">
        <v>200</v>
      </c>
      <c r="Q40">
        <v>0.4</v>
      </c>
      <c r="R40" s="11">
        <v>0</v>
      </c>
      <c r="S40" s="11">
        <v>100</v>
      </c>
      <c r="T40" s="11" t="b">
        <v>0</v>
      </c>
      <c r="U40" s="11" t="s">
        <v>197</v>
      </c>
      <c r="V40" s="11" t="s">
        <v>188</v>
      </c>
      <c r="X40" t="str">
        <f t="shared" si="2"/>
        <v>EER-rated packaged Air Conditioner, Size Range: 65 - 110 kBTU/h, EER = 11 (1 spd IEER = 11.6, 2 spd IEER = 14.1), EIR = 0, Fan W/CFM = 0.4, one-speed fan, without Econo</v>
      </c>
      <c r="Z40" t="str">
        <f t="shared" si="11"/>
        <v>2010 - 2013: EER = 11 (1 spd IEER = 11.6, 2 spd IEER = 14.1), one-speed fan, no Econo</v>
      </c>
      <c r="AA40" s="18" t="str">
        <f t="shared" si="12"/>
        <v>2010 - 2013: EER = 11 (1 spd IEER = 11.6, 2 spd IEER = 14.1), one-speed fan, w/Econo</v>
      </c>
    </row>
    <row r="41" spans="4:27" x14ac:dyDescent="0.25">
      <c r="D41" s="13" t="s">
        <v>255</v>
      </c>
      <c r="E41" t="s">
        <v>234</v>
      </c>
      <c r="F41" s="13" t="s">
        <v>182</v>
      </c>
      <c r="G41" s="11" t="s">
        <v>221</v>
      </c>
      <c r="H41" s="11">
        <f t="shared" si="9"/>
        <v>11.6</v>
      </c>
      <c r="I41" s="11">
        <f t="shared" ref="I41:I44" si="13">ROUND(0.5155*J41 + 8.415,1)</f>
        <v>14.1</v>
      </c>
      <c r="J41" s="46">
        <v>11</v>
      </c>
      <c r="K41" s="35">
        <v>65</v>
      </c>
      <c r="L41" s="35">
        <v>110</v>
      </c>
      <c r="M41" s="35" t="s">
        <v>200</v>
      </c>
      <c r="Q41">
        <v>0.4</v>
      </c>
      <c r="R41" s="11">
        <v>0</v>
      </c>
      <c r="S41" s="11">
        <v>100</v>
      </c>
      <c r="T41" s="11" t="b">
        <v>1</v>
      </c>
      <c r="U41" s="11" t="s">
        <v>198</v>
      </c>
      <c r="V41" s="11" t="s">
        <v>188</v>
      </c>
      <c r="X41" t="str">
        <f t="shared" si="2"/>
        <v>EER-rated packaged Air Conditioner, Size Range: 65 - 110 kBTU/h, EER = 11 (1 spd IEER = 11.6, 2 spd IEER = 14.1), EIR = 0, Fan W/CFM = 0.4, two-speed fan, with Econo</v>
      </c>
      <c r="Z41" t="str">
        <f t="shared" si="11"/>
        <v>2014 - 2015: EER = 11 (1 spd IEER = 11.6, 2 spd IEER = 14.1), two-speed fan, w/Econo</v>
      </c>
      <c r="AA41" s="18" t="str">
        <f t="shared" si="12"/>
        <v>2014 - 2015: EER = 11 (1 spd IEER = 11.6, 2 spd IEER = 14.1), two-speed fan, w/Econo</v>
      </c>
    </row>
    <row r="42" spans="4:27" x14ac:dyDescent="0.25">
      <c r="D42" s="13" t="s">
        <v>256</v>
      </c>
      <c r="E42" t="s">
        <v>257</v>
      </c>
      <c r="F42" s="13" t="s">
        <v>182</v>
      </c>
      <c r="G42" s="11" t="s">
        <v>218</v>
      </c>
      <c r="H42" s="11">
        <f t="shared" si="9"/>
        <v>10.6</v>
      </c>
      <c r="I42" s="11">
        <f t="shared" si="13"/>
        <v>13.6</v>
      </c>
      <c r="J42" s="46">
        <v>10.1</v>
      </c>
      <c r="K42" s="35">
        <v>110</v>
      </c>
      <c r="L42" s="35">
        <v>135</v>
      </c>
      <c r="M42" s="35" t="s">
        <v>200</v>
      </c>
      <c r="Q42" s="11">
        <v>0.4</v>
      </c>
      <c r="R42" s="11">
        <v>0</v>
      </c>
      <c r="S42" s="11">
        <v>100</v>
      </c>
      <c r="T42" s="11" t="b">
        <v>1</v>
      </c>
      <c r="U42" s="11" t="s">
        <v>197</v>
      </c>
      <c r="V42" s="11" t="s">
        <v>188</v>
      </c>
      <c r="X42" t="str">
        <f t="shared" si="2"/>
        <v>EER-rated packaged Air Conditioner, Size Range: 110 - 135 kBTU/h, EER = 10.1 (1 spd IEER = 10.6, 2 spd IEER = 13.6), EIR = 0, Fan W/CFM = 0.4, one-speed fan, with Econo</v>
      </c>
      <c r="Y42" t="str">
        <f>$E$8&amp;", "&amp;K42&amp;"-"&amp;L42&amp;" kBTU/h"</f>
        <v>EER-Rated Pkg AC, 110-135 kBTU/h</v>
      </c>
      <c r="Z42" t="str">
        <f t="shared" si="11"/>
        <v>Pre-2005: EER = 10.1 (1 spd IEER = 10.6, 2 spd IEER = 13.6), one-speed fan, w/Econo</v>
      </c>
      <c r="AA42" s="18" t="str">
        <f t="shared" si="12"/>
        <v>Pre-2005: EER = 10.1 (1 spd IEER = 10.6, 2 spd IEER = 13.6), one-speed fan, w/Econo</v>
      </c>
    </row>
    <row r="43" spans="4:27" x14ac:dyDescent="0.25">
      <c r="D43" s="13" t="s">
        <v>258</v>
      </c>
      <c r="E43" t="s">
        <v>257</v>
      </c>
      <c r="F43" s="13" t="s">
        <v>182</v>
      </c>
      <c r="G43" s="11" t="s">
        <v>219</v>
      </c>
      <c r="H43" s="11">
        <f t="shared" si="9"/>
        <v>10.6</v>
      </c>
      <c r="I43" s="11">
        <f t="shared" si="13"/>
        <v>13.6</v>
      </c>
      <c r="J43" s="46">
        <v>10.1</v>
      </c>
      <c r="K43" s="35">
        <v>110</v>
      </c>
      <c r="L43" s="35">
        <v>135</v>
      </c>
      <c r="M43" s="35" t="s">
        <v>200</v>
      </c>
      <c r="Q43" s="11">
        <v>0.4</v>
      </c>
      <c r="R43" s="11">
        <v>0</v>
      </c>
      <c r="S43" s="11">
        <v>100</v>
      </c>
      <c r="T43" s="11" t="b">
        <v>1</v>
      </c>
      <c r="U43" s="11" t="s">
        <v>197</v>
      </c>
      <c r="V43" s="11" t="s">
        <v>188</v>
      </c>
      <c r="X43" t="str">
        <f t="shared" si="2"/>
        <v>EER-rated packaged Air Conditioner, Size Range: 110 - 135 kBTU/h, EER = 10.1 (1 spd IEER = 10.6, 2 spd IEER = 13.6), EIR = 0, Fan W/CFM = 0.4, one-speed fan, with Econo</v>
      </c>
      <c r="Z43" t="str">
        <f t="shared" si="11"/>
        <v>2006 - 2009: EER = 10.1 (1 spd IEER = 10.6, 2 spd IEER = 13.6), one-speed fan, w/Econo</v>
      </c>
    </row>
    <row r="44" spans="4:27" x14ac:dyDescent="0.25">
      <c r="D44" s="13" t="s">
        <v>259</v>
      </c>
      <c r="E44" t="s">
        <v>238</v>
      </c>
      <c r="F44" s="13" t="s">
        <v>182</v>
      </c>
      <c r="G44" s="11" t="s">
        <v>220</v>
      </c>
      <c r="H44" s="11">
        <f t="shared" si="9"/>
        <v>11.6</v>
      </c>
      <c r="I44" s="11">
        <f t="shared" si="13"/>
        <v>14.1</v>
      </c>
      <c r="J44" s="46">
        <v>11</v>
      </c>
      <c r="K44" s="35">
        <v>110</v>
      </c>
      <c r="L44" s="35">
        <v>135</v>
      </c>
      <c r="M44" s="35" t="s">
        <v>200</v>
      </c>
      <c r="Q44" s="11">
        <v>0.4</v>
      </c>
      <c r="R44" s="11">
        <v>0</v>
      </c>
      <c r="S44" s="11">
        <v>100</v>
      </c>
      <c r="T44" s="11" t="b">
        <v>1</v>
      </c>
      <c r="U44" s="11" t="s">
        <v>197</v>
      </c>
      <c r="V44" s="11" t="s">
        <v>188</v>
      </c>
      <c r="X44" t="str">
        <f t="shared" si="2"/>
        <v>EER-rated packaged Air Conditioner, Size Range: 110 - 135 kBTU/h, EER = 11 (1 spd IEER = 11.6, 2 spd IEER = 14.1), EIR = 0, Fan W/CFM = 0.4, one-speed fan, with Econo</v>
      </c>
      <c r="Z44" t="str">
        <f t="shared" si="11"/>
        <v>2010 - 2013: EER = 11 (1 spd IEER = 11.6, 2 spd IEER = 14.1), one-speed fan, w/Econo</v>
      </c>
    </row>
    <row r="45" spans="4:27" x14ac:dyDescent="0.25">
      <c r="D45" s="13" t="s">
        <v>260</v>
      </c>
      <c r="E45" t="s">
        <v>238</v>
      </c>
      <c r="F45" s="13" t="s">
        <v>182</v>
      </c>
      <c r="G45" s="11" t="s">
        <v>221</v>
      </c>
      <c r="H45" s="11">
        <f t="shared" ref="H45" si="14">ROUND(1.1146*J45 - 0.6163,1)</f>
        <v>11.6</v>
      </c>
      <c r="I45" s="11">
        <f t="shared" ref="I45" si="15">ROUND(0.5155*J45 + 8.415,1)</f>
        <v>14.1</v>
      </c>
      <c r="J45" s="46">
        <v>11</v>
      </c>
      <c r="K45" s="35">
        <v>110</v>
      </c>
      <c r="L45" s="35">
        <v>135</v>
      </c>
      <c r="M45" s="35" t="s">
        <v>200</v>
      </c>
      <c r="Q45" s="11">
        <v>0.4</v>
      </c>
      <c r="R45" s="11">
        <v>0</v>
      </c>
      <c r="S45" s="11">
        <v>100</v>
      </c>
      <c r="T45" s="11" t="b">
        <v>1</v>
      </c>
      <c r="U45" s="11" t="s">
        <v>198</v>
      </c>
      <c r="V45" s="11" t="s">
        <v>188</v>
      </c>
      <c r="X45" t="str">
        <f t="shared" si="2"/>
        <v>EER-rated packaged Air Conditioner, Size Range: 110 - 135 kBTU/h, EER = 11 (1 spd IEER = 11.6, 2 spd IEER = 14.1), EIR = 0, Fan W/CFM = 0.4, two-speed fan, with Econo</v>
      </c>
      <c r="Z45" t="str">
        <f t="shared" si="11"/>
        <v>2014 - 2015: EER = 11 (1 spd IEER = 11.6, 2 spd IEER = 14.1), two-speed fan, w/Econo</v>
      </c>
    </row>
    <row r="46" spans="4:27" x14ac:dyDescent="0.25">
      <c r="D46" s="13" t="s">
        <v>261</v>
      </c>
      <c r="E46" t="s">
        <v>262</v>
      </c>
      <c r="F46" s="13" t="s">
        <v>182</v>
      </c>
      <c r="G46" s="11" t="s">
        <v>218</v>
      </c>
      <c r="H46" s="11">
        <v>11.4</v>
      </c>
      <c r="I46">
        <f t="shared" ref="I46:I48" si="16">ROUND(1.2995*$J46 - 0.7779,1)</f>
        <v>11.6</v>
      </c>
      <c r="J46" s="46">
        <v>9.5</v>
      </c>
      <c r="K46" s="35">
        <v>135</v>
      </c>
      <c r="L46" s="35">
        <v>240</v>
      </c>
      <c r="M46" s="35" t="s">
        <v>200</v>
      </c>
      <c r="Q46" s="11">
        <v>0.41</v>
      </c>
      <c r="R46" s="11">
        <v>0</v>
      </c>
      <c r="S46" s="11">
        <v>100</v>
      </c>
      <c r="T46" s="11" t="b">
        <v>1</v>
      </c>
      <c r="U46" s="11" t="s">
        <v>197</v>
      </c>
      <c r="V46" s="11" t="s">
        <v>188</v>
      </c>
      <c r="X46" t="str">
        <f t="shared" si="2"/>
        <v>EER-rated packaged Air Conditioner, Size Range: 135 - 240 kBTU/h, EER = 9.5 (1 spd IEER = 11.4, 2 spd IEER = 11.6), EIR = 0, Fan W/CFM = 0.41, one-speed fan, with Econo</v>
      </c>
      <c r="Y46" t="str">
        <f>$E$8&amp;", "&amp;K46&amp;"-"&amp;L46&amp;" kBTU/h"</f>
        <v>EER-Rated Pkg AC, 135-240 kBTU/h</v>
      </c>
      <c r="Z46" t="str">
        <f t="shared" si="11"/>
        <v>Pre-2005: EER = 9.5 (1 spd IEER = 11.4, 2 spd IEER = 11.6), one-speed fan, w/Econo</v>
      </c>
    </row>
    <row r="47" spans="4:27" x14ac:dyDescent="0.25">
      <c r="D47" s="13" t="s">
        <v>263</v>
      </c>
      <c r="E47" t="s">
        <v>262</v>
      </c>
      <c r="F47" s="13" t="s">
        <v>182</v>
      </c>
      <c r="G47" s="11" t="s">
        <v>219</v>
      </c>
      <c r="H47" s="11">
        <v>11.4</v>
      </c>
      <c r="I47">
        <f t="shared" si="16"/>
        <v>11.6</v>
      </c>
      <c r="J47" s="46">
        <v>9.5</v>
      </c>
      <c r="K47" s="35">
        <v>135</v>
      </c>
      <c r="L47" s="35">
        <v>240</v>
      </c>
      <c r="M47" s="35" t="s">
        <v>200</v>
      </c>
      <c r="Q47" s="11">
        <v>0.41</v>
      </c>
      <c r="R47" s="11">
        <v>0</v>
      </c>
      <c r="S47" s="11">
        <v>100</v>
      </c>
      <c r="T47" s="11" t="b">
        <v>1</v>
      </c>
      <c r="U47" s="11" t="s">
        <v>197</v>
      </c>
      <c r="V47" s="11" t="s">
        <v>188</v>
      </c>
      <c r="X47" t="str">
        <f t="shared" si="2"/>
        <v>EER-rated packaged Air Conditioner, Size Range: 135 - 240 kBTU/h, EER = 9.5 (1 spd IEER = 11.4, 2 spd IEER = 11.6), EIR = 0, Fan W/CFM = 0.41, one-speed fan, with Econo</v>
      </c>
      <c r="Z47" t="str">
        <f t="shared" si="11"/>
        <v>2006 - 2009: EER = 9.5 (1 spd IEER = 11.4, 2 spd IEER = 11.6), one-speed fan, w/Econo</v>
      </c>
    </row>
    <row r="48" spans="4:27" x14ac:dyDescent="0.25">
      <c r="D48" s="13" t="s">
        <v>264</v>
      </c>
      <c r="E48" t="s">
        <v>242</v>
      </c>
      <c r="F48" s="13" t="s">
        <v>182</v>
      </c>
      <c r="G48" s="11" t="s">
        <v>220</v>
      </c>
      <c r="H48" s="11">
        <v>11.4</v>
      </c>
      <c r="I48">
        <f t="shared" si="16"/>
        <v>13.3</v>
      </c>
      <c r="J48" s="46">
        <v>10.8</v>
      </c>
      <c r="K48" s="35">
        <v>135</v>
      </c>
      <c r="L48" s="35">
        <v>240</v>
      </c>
      <c r="M48" s="35" t="s">
        <v>200</v>
      </c>
      <c r="Q48" s="11">
        <v>0.41</v>
      </c>
      <c r="R48" s="11">
        <v>0</v>
      </c>
      <c r="S48" s="11">
        <v>100</v>
      </c>
      <c r="T48" s="11" t="b">
        <v>1</v>
      </c>
      <c r="U48" s="11" t="s">
        <v>197</v>
      </c>
      <c r="V48" s="11" t="s">
        <v>188</v>
      </c>
      <c r="X48" t="str">
        <f t="shared" si="2"/>
        <v>EER-rated packaged Air Conditioner, Size Range: 135 - 240 kBTU/h, EER = 10.8 (1 spd IEER = 11.4, 2 spd IEER = 13.3), EIR = 0, Fan W/CFM = 0.41, one-speed fan, with Econo</v>
      </c>
      <c r="Z48" t="str">
        <f t="shared" si="11"/>
        <v>2010 - 2013: EER = 10.8 (1 spd IEER = 11.4, 2 spd IEER = 13.3), one-speed fan, w/Econo</v>
      </c>
    </row>
    <row r="49" spans="4:26" x14ac:dyDescent="0.25">
      <c r="D49" s="13" t="s">
        <v>265</v>
      </c>
      <c r="E49" t="s">
        <v>242</v>
      </c>
      <c r="F49" s="13" t="s">
        <v>182</v>
      </c>
      <c r="G49" s="11" t="s">
        <v>221</v>
      </c>
      <c r="H49" s="11">
        <v>11.4</v>
      </c>
      <c r="I49">
        <f>ROUND(1.2995*$J49 - 0.7779,1)</f>
        <v>13.3</v>
      </c>
      <c r="J49" s="46">
        <v>10.8</v>
      </c>
      <c r="K49" s="35">
        <v>135</v>
      </c>
      <c r="L49" s="35">
        <v>240</v>
      </c>
      <c r="M49" s="35" t="s">
        <v>200</v>
      </c>
      <c r="Q49" s="11">
        <v>0.41</v>
      </c>
      <c r="R49" s="11">
        <v>0</v>
      </c>
      <c r="S49" s="11">
        <v>100</v>
      </c>
      <c r="T49" s="11" t="b">
        <v>1</v>
      </c>
      <c r="U49" s="11" t="s">
        <v>198</v>
      </c>
      <c r="V49" s="11" t="s">
        <v>188</v>
      </c>
      <c r="X49" t="str">
        <f t="shared" si="2"/>
        <v>EER-rated packaged Air Conditioner, Size Range: 135 - 240 kBTU/h, EER = 10.8 (1 spd IEER = 11.4, 2 spd IEER = 13.3), EIR = 0, Fan W/CFM = 0.41, two-speed fan, with Econo</v>
      </c>
      <c r="Z49" t="str">
        <f t="shared" si="11"/>
        <v>2014 - 2015: EER = 10.8 (1 spd IEER = 11.4, 2 spd IEER = 13.3), two-speed fan, w/Econo</v>
      </c>
    </row>
    <row r="50" spans="4:26" x14ac:dyDescent="0.25">
      <c r="D50" s="13" t="s">
        <v>266</v>
      </c>
      <c r="E50" t="s">
        <v>267</v>
      </c>
      <c r="F50" s="13" t="s">
        <v>182</v>
      </c>
      <c r="G50" s="11" t="s">
        <v>218</v>
      </c>
      <c r="H50" s="11">
        <f t="shared" ref="H50:H57" si="17">ROUND(1.1603*J50 + 0.2963,1)</f>
        <v>11.1</v>
      </c>
      <c r="I50" s="11">
        <f t="shared" ref="I50:I52" si="18">ROUND(1.1603*$J50 + 0.2963,1)</f>
        <v>11.1</v>
      </c>
      <c r="J50" s="46">
        <v>9.3000000000000007</v>
      </c>
      <c r="K50" s="35">
        <v>240</v>
      </c>
      <c r="L50" s="35">
        <v>760</v>
      </c>
      <c r="M50" s="35" t="s">
        <v>200</v>
      </c>
      <c r="Q50" s="11">
        <v>0.61</v>
      </c>
      <c r="R50" s="11">
        <v>0</v>
      </c>
      <c r="S50" s="11">
        <v>100</v>
      </c>
      <c r="T50" s="11" t="b">
        <v>1</v>
      </c>
      <c r="U50" s="11" t="s">
        <v>197</v>
      </c>
      <c r="V50" s="11" t="s">
        <v>188</v>
      </c>
      <c r="X50" t="str">
        <f t="shared" si="2"/>
        <v>EER-rated packaged Air Conditioner, Size Range: 240 - 760 kBTU/h, EER = 9.3 (1 spd IEER = 11.1, 2 spd IEER = 11.1), EIR = 0, Fan W/CFM = 0.61, one-speed fan, with Econo</v>
      </c>
      <c r="Y50" t="str">
        <f>$E$8&amp;", "&amp;K50&amp;"-"&amp;L50&amp;" kBTU/h"</f>
        <v>EER-Rated Pkg AC, 240-760 kBTU/h</v>
      </c>
      <c r="Z50" t="str">
        <f t="shared" si="11"/>
        <v>Pre-2005: EER = 9.3 (1 spd IEER = 11.1, 2 spd IEER = 11.1), one-speed fan, w/Econo</v>
      </c>
    </row>
    <row r="51" spans="4:26" x14ac:dyDescent="0.25">
      <c r="D51" s="13" t="s">
        <v>268</v>
      </c>
      <c r="E51" t="s">
        <v>267</v>
      </c>
      <c r="F51" s="13" t="s">
        <v>182</v>
      </c>
      <c r="G51" s="11" t="s">
        <v>219</v>
      </c>
      <c r="H51" s="11">
        <f t="shared" si="17"/>
        <v>11.1</v>
      </c>
      <c r="I51" s="11">
        <f t="shared" si="18"/>
        <v>11.1</v>
      </c>
      <c r="J51" s="46">
        <v>9.3000000000000007</v>
      </c>
      <c r="K51" s="35">
        <v>240</v>
      </c>
      <c r="L51" s="35">
        <v>760</v>
      </c>
      <c r="M51" s="35" t="s">
        <v>200</v>
      </c>
      <c r="Q51" s="11">
        <v>0.61</v>
      </c>
      <c r="R51" s="11">
        <v>0</v>
      </c>
      <c r="S51" s="11">
        <v>100</v>
      </c>
      <c r="T51" s="11" t="b">
        <v>1</v>
      </c>
      <c r="U51" s="11" t="s">
        <v>197</v>
      </c>
      <c r="V51" s="11" t="s">
        <v>188</v>
      </c>
      <c r="X51" t="str">
        <f t="shared" si="2"/>
        <v>EER-rated packaged Air Conditioner, Size Range: 240 - 760 kBTU/h, EER = 9.3 (1 spd IEER = 11.1, 2 spd IEER = 11.1), EIR = 0, Fan W/CFM = 0.61, one-speed fan, with Econo</v>
      </c>
      <c r="Z51" t="str">
        <f t="shared" si="11"/>
        <v>2006 - 2009: EER = 9.3 (1 spd IEER = 11.1, 2 spd IEER = 11.1), one-speed fan, w/Econo</v>
      </c>
    </row>
    <row r="52" spans="4:26" x14ac:dyDescent="0.25">
      <c r="D52" s="13" t="s">
        <v>269</v>
      </c>
      <c r="E52" t="s">
        <v>246</v>
      </c>
      <c r="F52" s="13" t="s">
        <v>182</v>
      </c>
      <c r="G52" s="11" t="s">
        <v>220</v>
      </c>
      <c r="H52" s="11">
        <f t="shared" si="17"/>
        <v>11.7</v>
      </c>
      <c r="I52" s="11">
        <f t="shared" si="18"/>
        <v>11.7</v>
      </c>
      <c r="J52" s="46">
        <v>9.8000000000000007</v>
      </c>
      <c r="K52" s="35">
        <v>240</v>
      </c>
      <c r="L52" s="35">
        <v>760</v>
      </c>
      <c r="M52" s="35" t="s">
        <v>200</v>
      </c>
      <c r="Q52" s="11">
        <v>0.61</v>
      </c>
      <c r="R52" s="11">
        <v>0</v>
      </c>
      <c r="S52" s="11">
        <v>100</v>
      </c>
      <c r="T52" s="11" t="b">
        <v>1</v>
      </c>
      <c r="U52" s="11" t="s">
        <v>197</v>
      </c>
      <c r="V52" s="11" t="s">
        <v>188</v>
      </c>
      <c r="X52" t="str">
        <f t="shared" si="2"/>
        <v>EER-rated packaged Air Conditioner, Size Range: 240 - 760 kBTU/h, EER = 9.8 (1 spd IEER = 11.7, 2 spd IEER = 11.7), EIR = 0, Fan W/CFM = 0.61, one-speed fan, with Econo</v>
      </c>
      <c r="Z52" t="str">
        <f t="shared" si="11"/>
        <v>2010 - 2013: EER = 9.8 (1 spd IEER = 11.7, 2 spd IEER = 11.7), one-speed fan, w/Econo</v>
      </c>
    </row>
    <row r="53" spans="4:26" x14ac:dyDescent="0.25">
      <c r="D53" s="13" t="s">
        <v>270</v>
      </c>
      <c r="E53" t="s">
        <v>246</v>
      </c>
      <c r="F53" s="13" t="s">
        <v>182</v>
      </c>
      <c r="G53" s="11" t="s">
        <v>221</v>
      </c>
      <c r="H53" s="11">
        <f t="shared" si="17"/>
        <v>11.7</v>
      </c>
      <c r="I53" s="11">
        <f>ROUND(1.1603*$J53 + 0.2963,1)</f>
        <v>11.7</v>
      </c>
      <c r="J53" s="46">
        <v>9.8000000000000007</v>
      </c>
      <c r="K53" s="35">
        <v>240</v>
      </c>
      <c r="L53" s="35">
        <v>760</v>
      </c>
      <c r="M53" s="35" t="s">
        <v>200</v>
      </c>
      <c r="Q53" s="11">
        <v>0.61</v>
      </c>
      <c r="R53" s="11">
        <v>0</v>
      </c>
      <c r="S53" s="11">
        <v>100</v>
      </c>
      <c r="T53" s="11" t="b">
        <v>1</v>
      </c>
      <c r="U53" s="11" t="s">
        <v>198</v>
      </c>
      <c r="V53" s="11" t="s">
        <v>188</v>
      </c>
      <c r="X53" t="str">
        <f t="shared" si="2"/>
        <v>EER-rated packaged Air Conditioner, Size Range: 240 - 760 kBTU/h, EER = 9.8 (1 spd IEER = 11.7, 2 spd IEER = 11.7), EIR = 0, Fan W/CFM = 0.61, two-speed fan, with Econo</v>
      </c>
      <c r="Z53" t="str">
        <f t="shared" si="11"/>
        <v>2014 - 2015: EER = 9.8 (1 spd IEER = 11.7, 2 spd IEER = 11.7), two-speed fan, w/Econo</v>
      </c>
    </row>
    <row r="54" spans="4:26" x14ac:dyDescent="0.25">
      <c r="D54" s="13" t="s">
        <v>271</v>
      </c>
      <c r="E54" t="s">
        <v>272</v>
      </c>
      <c r="F54" s="13" t="s">
        <v>182</v>
      </c>
      <c r="G54" s="11" t="s">
        <v>218</v>
      </c>
      <c r="H54" s="11">
        <f t="shared" si="17"/>
        <v>11.3</v>
      </c>
      <c r="I54" s="11">
        <f t="shared" ref="I54:I56" si="19">ROUND(1.1603*$J54 + 0.2963,1)</f>
        <v>11.3</v>
      </c>
      <c r="J54" s="46">
        <v>9.5</v>
      </c>
      <c r="K54" s="35">
        <v>240</v>
      </c>
      <c r="L54" s="35">
        <v>760</v>
      </c>
      <c r="M54" s="35" t="s">
        <v>200</v>
      </c>
      <c r="Q54" s="11">
        <v>0.72</v>
      </c>
      <c r="R54" s="11">
        <v>0</v>
      </c>
      <c r="S54" s="11">
        <v>100</v>
      </c>
      <c r="T54" s="11" t="b">
        <v>1</v>
      </c>
      <c r="U54" s="11" t="s">
        <v>203</v>
      </c>
      <c r="V54" s="11" t="s">
        <v>202</v>
      </c>
      <c r="X54" t="str">
        <f t="shared" si="2"/>
        <v>EER-rated packaged Air Conditioner, Size Range: 240 - 760 kBTU/h, EER = 9.5 (1 spd IEER = 11.3, 2 spd IEER = 11.3), EIR = 0, Fan W/CFM = 0.72, var-speed fan, with Econo</v>
      </c>
      <c r="Y54" t="str">
        <f>$E$8&amp;", "&amp;K54&amp;"-"&amp;L54&amp;" kBTU/h"</f>
        <v>EER-Rated Pkg AC, 240-760 kBTU/h</v>
      </c>
      <c r="Z54" t="str">
        <f t="shared" si="11"/>
        <v>Pre-2005: EER = 9.5 (1 spd IEER = 11.3, 2 spd IEER = 11.3), var-speed fan, w/Econo</v>
      </c>
    </row>
    <row r="55" spans="4:26" x14ac:dyDescent="0.25">
      <c r="D55" s="13" t="s">
        <v>273</v>
      </c>
      <c r="E55" t="s">
        <v>272</v>
      </c>
      <c r="F55" s="13" t="s">
        <v>182</v>
      </c>
      <c r="G55" s="11" t="s">
        <v>219</v>
      </c>
      <c r="H55" s="11">
        <f t="shared" si="17"/>
        <v>11.3</v>
      </c>
      <c r="I55" s="11">
        <f t="shared" si="19"/>
        <v>11.3</v>
      </c>
      <c r="J55" s="46">
        <v>9.5</v>
      </c>
      <c r="K55" s="35">
        <v>240</v>
      </c>
      <c r="L55" s="35">
        <v>760</v>
      </c>
      <c r="M55" s="35" t="s">
        <v>200</v>
      </c>
      <c r="Q55" s="11">
        <v>0.72</v>
      </c>
      <c r="R55" s="11">
        <v>0</v>
      </c>
      <c r="S55" s="11">
        <v>100</v>
      </c>
      <c r="T55" s="11" t="b">
        <v>1</v>
      </c>
      <c r="U55" s="11" t="s">
        <v>203</v>
      </c>
      <c r="V55" s="11" t="s">
        <v>202</v>
      </c>
      <c r="X55" t="str">
        <f t="shared" si="2"/>
        <v>EER-rated packaged Air Conditioner, Size Range: 240 - 760 kBTU/h, EER = 9.5 (1 spd IEER = 11.3, 2 spd IEER = 11.3), EIR = 0, Fan W/CFM = 0.72, var-speed fan, with Econo</v>
      </c>
      <c r="Z55" t="str">
        <f t="shared" si="11"/>
        <v>2006 - 2009: EER = 9.5 (1 spd IEER = 11.3, 2 spd IEER = 11.3), var-speed fan, w/Econo</v>
      </c>
    </row>
    <row r="56" spans="4:26" x14ac:dyDescent="0.25">
      <c r="D56" s="13" t="s">
        <v>274</v>
      </c>
      <c r="E56" t="s">
        <v>250</v>
      </c>
      <c r="F56" s="13" t="s">
        <v>182</v>
      </c>
      <c r="G56" s="11" t="s">
        <v>220</v>
      </c>
      <c r="H56" s="11">
        <f t="shared" si="17"/>
        <v>11.9</v>
      </c>
      <c r="I56" s="11">
        <f t="shared" si="19"/>
        <v>11.9</v>
      </c>
      <c r="J56" s="46">
        <v>10</v>
      </c>
      <c r="K56" s="35">
        <v>240</v>
      </c>
      <c r="L56" s="35">
        <v>760</v>
      </c>
      <c r="M56" s="35" t="s">
        <v>200</v>
      </c>
      <c r="Q56" s="11">
        <v>0.72</v>
      </c>
      <c r="R56" s="11">
        <v>0</v>
      </c>
      <c r="S56" s="11">
        <v>100</v>
      </c>
      <c r="T56" s="11" t="b">
        <v>1</v>
      </c>
      <c r="U56" s="11" t="s">
        <v>203</v>
      </c>
      <c r="V56" s="11" t="s">
        <v>202</v>
      </c>
      <c r="X56" t="str">
        <f t="shared" si="2"/>
        <v>EER-rated packaged Air Conditioner, Size Range: 240 - 760 kBTU/h, EER = 10 (1 spd IEER = 11.9, 2 spd IEER = 11.9), EIR = 0, Fan W/CFM = 0.72, var-speed fan, with Econo</v>
      </c>
      <c r="Z56" t="str">
        <f t="shared" si="11"/>
        <v>2010 - 2013: EER = 10 (1 spd IEER = 11.9, 2 spd IEER = 11.9), var-speed fan, w/Econo</v>
      </c>
    </row>
    <row r="57" spans="4:26" x14ac:dyDescent="0.25">
      <c r="D57" s="13" t="s">
        <v>275</v>
      </c>
      <c r="E57" t="s">
        <v>250</v>
      </c>
      <c r="F57" s="13" t="s">
        <v>182</v>
      </c>
      <c r="G57" s="11" t="s">
        <v>221</v>
      </c>
      <c r="H57" s="11">
        <f t="shared" si="17"/>
        <v>11.9</v>
      </c>
      <c r="I57" s="11">
        <f>ROUND(1.1603*$J57 + 0.2963,1)</f>
        <v>11.9</v>
      </c>
      <c r="J57" s="46">
        <v>10</v>
      </c>
      <c r="K57" s="35">
        <v>240</v>
      </c>
      <c r="L57" s="35">
        <v>760</v>
      </c>
      <c r="M57" s="35" t="s">
        <v>200</v>
      </c>
      <c r="Q57" s="11">
        <v>0.72</v>
      </c>
      <c r="R57" s="11">
        <v>0</v>
      </c>
      <c r="S57" s="11">
        <v>100</v>
      </c>
      <c r="T57" s="11" t="b">
        <v>1</v>
      </c>
      <c r="U57" s="11" t="s">
        <v>203</v>
      </c>
      <c r="V57" s="11" t="s">
        <v>202</v>
      </c>
      <c r="X57" t="str">
        <f t="shared" si="2"/>
        <v>EER-rated packaged Air Conditioner, Size Range: 240 - 760 kBTU/h, EER = 10 (1 spd IEER = 11.9, 2 spd IEER = 11.9), EIR = 0, Fan W/CFM = 0.72, var-speed fan, with Econo</v>
      </c>
      <c r="Z57" t="str">
        <f t="shared" si="11"/>
        <v>2014 - 2015: EER = 10 (1 spd IEER = 11.9, 2 spd IEER = 11.9), var-speed fan, w/Econo</v>
      </c>
    </row>
    <row r="58" spans="4:26" x14ac:dyDescent="0.25">
      <c r="D58" s="13" t="s">
        <v>276</v>
      </c>
      <c r="E58" t="s">
        <v>378</v>
      </c>
      <c r="F58" s="13" t="s">
        <v>182</v>
      </c>
      <c r="G58" s="11" t="s">
        <v>218</v>
      </c>
      <c r="H58" s="11">
        <f t="shared" ref="H58:H64" si="20">ROUND(1.1603*J58 + 0.2963,1)</f>
        <v>10.7</v>
      </c>
      <c r="I58" s="11">
        <f t="shared" ref="I58:I60" si="21">ROUND(1.1603*$J58 + 0.2963,1)</f>
        <v>10.7</v>
      </c>
      <c r="J58" s="46">
        <v>9</v>
      </c>
      <c r="K58" s="35">
        <v>760</v>
      </c>
      <c r="L58" s="35"/>
      <c r="M58" s="35" t="s">
        <v>200</v>
      </c>
      <c r="Q58" s="11">
        <v>0.61</v>
      </c>
      <c r="R58" s="11">
        <v>0</v>
      </c>
      <c r="S58" s="11">
        <v>100</v>
      </c>
      <c r="T58" s="11" t="b">
        <v>1</v>
      </c>
      <c r="U58" s="11" t="s">
        <v>197</v>
      </c>
      <c r="V58" s="11" t="s">
        <v>202</v>
      </c>
      <c r="X58" t="str">
        <f t="shared" si="2"/>
        <v>EER-rated packaged Air Conditioner, Size Range: 760 -  kBTU/h, EER = 9 (1 spd IEER = 10.7, 2 spd IEER = 10.7), EIR = 0, Fan W/CFM = 0.61, one-speed fan, with Econo</v>
      </c>
      <c r="Y58" t="str">
        <f>$E$8&amp;", "&amp;K58&amp;"+ kBTU/h"</f>
        <v>EER-Rated Pkg AC, 760+ kBTU/h</v>
      </c>
      <c r="Z58" t="str">
        <f t="shared" si="11"/>
        <v>Pre-2005: EER = 9 (1 spd IEER = 10.7, 2 spd IEER = 10.7), one-speed fan, w/Econo</v>
      </c>
    </row>
    <row r="59" spans="4:26" x14ac:dyDescent="0.25">
      <c r="D59" s="13" t="s">
        <v>277</v>
      </c>
      <c r="E59" t="s">
        <v>378</v>
      </c>
      <c r="F59" s="13" t="s">
        <v>182</v>
      </c>
      <c r="G59" s="11" t="s">
        <v>219</v>
      </c>
      <c r="H59" s="11">
        <f t="shared" si="20"/>
        <v>10.7</v>
      </c>
      <c r="I59" s="11">
        <f t="shared" si="21"/>
        <v>10.7</v>
      </c>
      <c r="J59" s="46">
        <v>9</v>
      </c>
      <c r="K59" s="35">
        <v>760</v>
      </c>
      <c r="L59" s="35"/>
      <c r="M59" s="35" t="s">
        <v>200</v>
      </c>
      <c r="Q59" s="11">
        <v>0.61</v>
      </c>
      <c r="R59" s="11">
        <v>0</v>
      </c>
      <c r="S59" s="11">
        <v>100</v>
      </c>
      <c r="T59" s="11" t="b">
        <v>1</v>
      </c>
      <c r="U59" s="11" t="s">
        <v>197</v>
      </c>
      <c r="V59" s="11" t="s">
        <v>188</v>
      </c>
      <c r="X59" t="str">
        <f t="shared" si="2"/>
        <v>EER-rated packaged Air Conditioner, Size Range: 760 -  kBTU/h, EER = 9 (1 spd IEER = 10.7, 2 spd IEER = 10.7), EIR = 0, Fan W/CFM = 0.61, one-speed fan, with Econo</v>
      </c>
      <c r="Z59" t="str">
        <f t="shared" si="11"/>
        <v>2006 - 2009: EER = 9 (1 spd IEER = 10.7, 2 spd IEER = 10.7), one-speed fan, w/Econo</v>
      </c>
    </row>
    <row r="60" spans="4:26" x14ac:dyDescent="0.25">
      <c r="D60" s="13" t="s">
        <v>278</v>
      </c>
      <c r="E60" t="s">
        <v>373</v>
      </c>
      <c r="F60" s="13" t="s">
        <v>182</v>
      </c>
      <c r="G60" s="11" t="s">
        <v>220</v>
      </c>
      <c r="H60" s="11">
        <f t="shared" si="20"/>
        <v>11.3</v>
      </c>
      <c r="I60" s="11">
        <f t="shared" si="21"/>
        <v>11.3</v>
      </c>
      <c r="J60" s="46">
        <v>9.5</v>
      </c>
      <c r="K60" s="35">
        <v>760</v>
      </c>
      <c r="L60" s="35"/>
      <c r="M60" s="35" t="s">
        <v>200</v>
      </c>
      <c r="Q60" s="11">
        <v>0.61</v>
      </c>
      <c r="R60" s="11">
        <v>0</v>
      </c>
      <c r="S60" s="11">
        <v>100</v>
      </c>
      <c r="T60" s="11" t="b">
        <v>1</v>
      </c>
      <c r="U60" s="11" t="s">
        <v>197</v>
      </c>
      <c r="V60" s="11" t="s">
        <v>188</v>
      </c>
      <c r="X60" t="str">
        <f t="shared" si="2"/>
        <v>EER-rated packaged Air Conditioner, Size Range: 760 -  kBTU/h, EER = 9.5 (1 spd IEER = 11.3, 2 spd IEER = 11.3), EIR = 0, Fan W/CFM = 0.61, one-speed fan, with Econo</v>
      </c>
      <c r="Z60" t="str">
        <f t="shared" si="11"/>
        <v>2010 - 2013: EER = 9.5 (1 spd IEER = 11.3, 2 spd IEER = 11.3), one-speed fan, w/Econo</v>
      </c>
    </row>
    <row r="61" spans="4:26" x14ac:dyDescent="0.25">
      <c r="D61" s="13" t="s">
        <v>279</v>
      </c>
      <c r="E61" t="s">
        <v>373</v>
      </c>
      <c r="F61" s="13" t="s">
        <v>182</v>
      </c>
      <c r="G61" s="11" t="s">
        <v>221</v>
      </c>
      <c r="H61" s="11">
        <f t="shared" si="20"/>
        <v>11.3</v>
      </c>
      <c r="I61" s="11">
        <f>ROUND(1.1603*$J61 + 0.2963,1)</f>
        <v>11.3</v>
      </c>
      <c r="J61" s="46">
        <v>9.5</v>
      </c>
      <c r="K61" s="35">
        <v>760</v>
      </c>
      <c r="L61" s="35"/>
      <c r="M61" s="35" t="s">
        <v>200</v>
      </c>
      <c r="Q61" s="11">
        <v>0.61</v>
      </c>
      <c r="R61" s="11">
        <v>0</v>
      </c>
      <c r="S61" s="11">
        <v>100</v>
      </c>
      <c r="T61" s="11" t="b">
        <v>1</v>
      </c>
      <c r="U61" s="11" t="s">
        <v>198</v>
      </c>
      <c r="V61" s="11" t="s">
        <v>188</v>
      </c>
      <c r="X61" t="str">
        <f t="shared" si="2"/>
        <v>EER-rated packaged Air Conditioner, Size Range: 760 -  kBTU/h, EER = 9.5 (1 spd IEER = 11.3, 2 spd IEER = 11.3), EIR = 0, Fan W/CFM = 0.61, two-speed fan, with Econo</v>
      </c>
      <c r="Z61" t="str">
        <f t="shared" si="11"/>
        <v>2014 - 2015: EER = 9.5 (1 spd IEER = 11.3, 2 spd IEER = 11.3), two-speed fan, w/Econo</v>
      </c>
    </row>
    <row r="62" spans="4:26" x14ac:dyDescent="0.25">
      <c r="D62" s="13" t="s">
        <v>280</v>
      </c>
      <c r="E62" t="s">
        <v>379</v>
      </c>
      <c r="F62" s="13" t="s">
        <v>182</v>
      </c>
      <c r="G62" s="11" t="s">
        <v>218</v>
      </c>
      <c r="H62" s="11">
        <f t="shared" si="20"/>
        <v>11</v>
      </c>
      <c r="I62" s="11">
        <f t="shared" ref="I62:I64" si="22">ROUND(1.1603*$J62 + 0.2963,1)</f>
        <v>11</v>
      </c>
      <c r="J62" s="46">
        <v>9.1999999999999993</v>
      </c>
      <c r="K62" s="35">
        <v>760</v>
      </c>
      <c r="L62" s="35"/>
      <c r="M62" s="35" t="s">
        <v>200</v>
      </c>
      <c r="Q62" s="11">
        <v>0.72</v>
      </c>
      <c r="R62" s="11">
        <v>0</v>
      </c>
      <c r="S62" s="11">
        <v>100</v>
      </c>
      <c r="T62" s="11" t="b">
        <v>1</v>
      </c>
      <c r="U62" s="11" t="s">
        <v>203</v>
      </c>
      <c r="V62" s="11" t="s">
        <v>202</v>
      </c>
      <c r="X62" t="str">
        <f t="shared" si="2"/>
        <v>EER-rated packaged Air Conditioner, Size Range: 760 -  kBTU/h, EER = 9.2 (1 spd IEER = 11, 2 spd IEER = 11), EIR = 0, Fan W/CFM = 0.72, var-speed fan, with Econo</v>
      </c>
      <c r="Y62" t="str">
        <f>$E$8&amp;", "&amp;K62&amp;"+ kBTU/h"</f>
        <v>EER-Rated Pkg AC, 760+ kBTU/h</v>
      </c>
      <c r="Z62" t="str">
        <f t="shared" si="11"/>
        <v>Pre-2005: EER = 9.2 (1 spd IEER = 11, 2 spd IEER = 11), var-speed fan, w/Econo</v>
      </c>
    </row>
    <row r="63" spans="4:26" x14ac:dyDescent="0.25">
      <c r="D63" s="13" t="s">
        <v>281</v>
      </c>
      <c r="E63" t="s">
        <v>379</v>
      </c>
      <c r="F63" s="13" t="s">
        <v>182</v>
      </c>
      <c r="G63" s="11" t="s">
        <v>219</v>
      </c>
      <c r="H63" s="11">
        <f t="shared" si="20"/>
        <v>11</v>
      </c>
      <c r="I63" s="11">
        <f t="shared" si="22"/>
        <v>11</v>
      </c>
      <c r="J63" s="46">
        <v>9.1999999999999993</v>
      </c>
      <c r="K63" s="35">
        <v>760</v>
      </c>
      <c r="L63" s="35"/>
      <c r="M63" s="35" t="s">
        <v>200</v>
      </c>
      <c r="Q63" s="11">
        <v>0.72</v>
      </c>
      <c r="R63" s="11">
        <v>0</v>
      </c>
      <c r="S63" s="11">
        <v>100</v>
      </c>
      <c r="T63" s="11" t="b">
        <v>1</v>
      </c>
      <c r="U63" s="11" t="s">
        <v>203</v>
      </c>
      <c r="V63" s="11" t="s">
        <v>202</v>
      </c>
      <c r="X63" t="str">
        <f t="shared" si="2"/>
        <v>EER-rated packaged Air Conditioner, Size Range: 760 -  kBTU/h, EER = 9.2 (1 spd IEER = 11, 2 spd IEER = 11), EIR = 0, Fan W/CFM = 0.72, var-speed fan, with Econo</v>
      </c>
      <c r="Z63" t="str">
        <f t="shared" si="11"/>
        <v>2006 - 2009: EER = 9.2 (1 spd IEER = 11, 2 spd IEER = 11), var-speed fan, w/Econo</v>
      </c>
    </row>
    <row r="64" spans="4:26" x14ac:dyDescent="0.25">
      <c r="D64" s="13" t="s">
        <v>282</v>
      </c>
      <c r="E64" t="s">
        <v>377</v>
      </c>
      <c r="F64" s="13" t="s">
        <v>182</v>
      </c>
      <c r="G64" s="11" t="s">
        <v>220</v>
      </c>
      <c r="H64" s="11">
        <f t="shared" si="20"/>
        <v>11.6</v>
      </c>
      <c r="I64" s="11">
        <f t="shared" si="22"/>
        <v>11.6</v>
      </c>
      <c r="J64" s="46">
        <v>9.6999999999999993</v>
      </c>
      <c r="K64" s="35">
        <v>760</v>
      </c>
      <c r="L64" s="35"/>
      <c r="M64" s="35" t="s">
        <v>200</v>
      </c>
      <c r="Q64" s="11">
        <v>0.72</v>
      </c>
      <c r="R64" s="11">
        <v>0</v>
      </c>
      <c r="S64" s="11">
        <v>100</v>
      </c>
      <c r="T64" s="11" t="b">
        <v>1</v>
      </c>
      <c r="U64" s="11" t="s">
        <v>203</v>
      </c>
      <c r="V64" s="11" t="s">
        <v>202</v>
      </c>
      <c r="X64" t="str">
        <f t="shared" si="2"/>
        <v>EER-rated packaged Air Conditioner, Size Range: 760 -  kBTU/h, EER = 9.7 (1 spd IEER = 11.6, 2 spd IEER = 11.6), EIR = 0, Fan W/CFM = 0.72, var-speed fan, with Econo</v>
      </c>
      <c r="Z64" t="str">
        <f t="shared" si="11"/>
        <v>2010 - 2013: EER = 9.7 (1 spd IEER = 11.6, 2 spd IEER = 11.6), var-speed fan, w/Econo</v>
      </c>
    </row>
    <row r="65" spans="4:26" x14ac:dyDescent="0.25">
      <c r="D65" s="13" t="s">
        <v>283</v>
      </c>
      <c r="E65" t="s">
        <v>377</v>
      </c>
      <c r="F65" s="13" t="s">
        <v>182</v>
      </c>
      <c r="G65" s="11" t="s">
        <v>221</v>
      </c>
      <c r="H65" s="11">
        <f>ROUND(1.1603*J65 + 0.2963,1)</f>
        <v>11.6</v>
      </c>
      <c r="I65" s="11">
        <f>ROUND(1.1603*$J65 + 0.2963,1)</f>
        <v>11.6</v>
      </c>
      <c r="J65" s="46">
        <v>9.6999999999999993</v>
      </c>
      <c r="K65" s="35">
        <v>760</v>
      </c>
      <c r="L65" s="35"/>
      <c r="M65" s="35" t="s">
        <v>200</v>
      </c>
      <c r="Q65" s="11">
        <v>0.72</v>
      </c>
      <c r="R65" s="11">
        <v>0</v>
      </c>
      <c r="S65" s="11">
        <v>100</v>
      </c>
      <c r="T65" s="11" t="b">
        <v>1</v>
      </c>
      <c r="U65" s="11" t="s">
        <v>203</v>
      </c>
      <c r="V65" s="11" t="s">
        <v>202</v>
      </c>
      <c r="X65" t="str">
        <f t="shared" si="2"/>
        <v>EER-rated packaged Air Conditioner, Size Range: 760 -  kBTU/h, EER = 9.7 (1 spd IEER = 11.6, 2 spd IEER = 11.6), EIR = 0, Fan W/CFM = 0.72, var-speed fan, with Econo</v>
      </c>
      <c r="Z65" t="str">
        <f t="shared" si="11"/>
        <v>2014 - 2015: EER = 9.7 (1 spd IEER = 11.6, 2 spd IEER = 11.6), var-speed fan, w/Econo</v>
      </c>
    </row>
  </sheetData>
  <sortState ref="W133:W140">
    <sortCondition ref="W133:W140"/>
  </sortState>
  <dataConsolid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98"/>
  <sheetViews>
    <sheetView workbookViewId="0">
      <selection activeCell="K26" sqref="K26"/>
    </sheetView>
  </sheetViews>
  <sheetFormatPr defaultRowHeight="15" x14ac:dyDescent="0.25"/>
  <sheetData>
    <row r="2" spans="2:8" ht="18.75" x14ac:dyDescent="0.3">
      <c r="B2" s="69" t="s">
        <v>339</v>
      </c>
    </row>
    <row r="3" spans="2:8" x14ac:dyDescent="0.25">
      <c r="G3" t="s">
        <v>153</v>
      </c>
    </row>
    <row r="4" spans="2:8" x14ac:dyDescent="0.25">
      <c r="B4" t="s">
        <v>56</v>
      </c>
      <c r="C4" t="s">
        <v>58</v>
      </c>
      <c r="D4" t="s">
        <v>57</v>
      </c>
      <c r="E4" t="s">
        <v>122</v>
      </c>
      <c r="F4" t="s">
        <v>49</v>
      </c>
      <c r="G4" t="s">
        <v>336</v>
      </c>
      <c r="H4" t="s">
        <v>335</v>
      </c>
    </row>
    <row r="5" spans="2:8" x14ac:dyDescent="0.25">
      <c r="B5" t="s">
        <v>63</v>
      </c>
      <c r="C5">
        <v>12</v>
      </c>
      <c r="D5" t="s">
        <v>85</v>
      </c>
      <c r="E5" t="s">
        <v>324</v>
      </c>
      <c r="F5">
        <v>11</v>
      </c>
      <c r="G5">
        <v>10.8</v>
      </c>
      <c r="H5">
        <v>13.5</v>
      </c>
    </row>
    <row r="6" spans="2:8" x14ac:dyDescent="0.25">
      <c r="B6" t="s">
        <v>59</v>
      </c>
      <c r="C6">
        <v>7.5</v>
      </c>
      <c r="D6" t="s">
        <v>69</v>
      </c>
      <c r="E6" t="s">
        <v>151</v>
      </c>
      <c r="F6">
        <v>11</v>
      </c>
      <c r="G6">
        <v>11.5</v>
      </c>
      <c r="H6" t="s">
        <v>305</v>
      </c>
    </row>
    <row r="7" spans="2:8" x14ac:dyDescent="0.25">
      <c r="B7" t="s">
        <v>59</v>
      </c>
      <c r="C7">
        <v>7.5</v>
      </c>
      <c r="D7" t="s">
        <v>314</v>
      </c>
      <c r="E7" t="s">
        <v>152</v>
      </c>
      <c r="F7">
        <v>11.2</v>
      </c>
      <c r="G7">
        <v>11.6</v>
      </c>
      <c r="H7" t="s">
        <v>305</v>
      </c>
    </row>
    <row r="8" spans="2:8" x14ac:dyDescent="0.25">
      <c r="B8" t="s">
        <v>59</v>
      </c>
      <c r="C8">
        <v>10</v>
      </c>
      <c r="D8" t="s">
        <v>81</v>
      </c>
      <c r="E8" t="s">
        <v>151</v>
      </c>
      <c r="F8">
        <v>11.5</v>
      </c>
      <c r="G8">
        <v>11.6</v>
      </c>
      <c r="H8">
        <v>14.4</v>
      </c>
    </row>
    <row r="9" spans="2:8" x14ac:dyDescent="0.25">
      <c r="B9" t="s">
        <v>59</v>
      </c>
      <c r="C9">
        <v>8.5</v>
      </c>
      <c r="D9" t="s">
        <v>75</v>
      </c>
      <c r="E9" t="s">
        <v>151</v>
      </c>
      <c r="F9">
        <v>11</v>
      </c>
      <c r="G9">
        <v>11.7</v>
      </c>
      <c r="H9" t="s">
        <v>305</v>
      </c>
    </row>
    <row r="10" spans="2:8" x14ac:dyDescent="0.25">
      <c r="B10" t="s">
        <v>63</v>
      </c>
      <c r="C10">
        <v>6</v>
      </c>
      <c r="D10" t="s">
        <v>64</v>
      </c>
      <c r="E10" t="s">
        <v>324</v>
      </c>
      <c r="F10">
        <v>11.3</v>
      </c>
      <c r="G10">
        <v>11.8</v>
      </c>
      <c r="H10" t="s">
        <v>305</v>
      </c>
    </row>
    <row r="11" spans="2:8" x14ac:dyDescent="0.25">
      <c r="B11" t="s">
        <v>61</v>
      </c>
      <c r="C11">
        <v>6</v>
      </c>
      <c r="D11" t="s">
        <v>62</v>
      </c>
      <c r="E11" t="s">
        <v>152</v>
      </c>
      <c r="F11">
        <v>11.2</v>
      </c>
      <c r="G11">
        <v>11.8</v>
      </c>
      <c r="H11" t="s">
        <v>305</v>
      </c>
    </row>
    <row r="12" spans="2:8" x14ac:dyDescent="0.25">
      <c r="B12" t="s">
        <v>61</v>
      </c>
      <c r="C12">
        <v>6</v>
      </c>
      <c r="D12" t="s">
        <v>323</v>
      </c>
      <c r="E12" t="s">
        <v>151</v>
      </c>
      <c r="F12">
        <v>11</v>
      </c>
      <c r="G12">
        <v>11.8</v>
      </c>
      <c r="H12" t="s">
        <v>305</v>
      </c>
    </row>
    <row r="13" spans="2:8" x14ac:dyDescent="0.25">
      <c r="B13" t="s">
        <v>55</v>
      </c>
      <c r="C13">
        <v>7.5</v>
      </c>
      <c r="D13" t="s">
        <v>334</v>
      </c>
      <c r="E13" t="s">
        <v>151</v>
      </c>
      <c r="F13">
        <v>11</v>
      </c>
      <c r="G13">
        <v>11.8</v>
      </c>
      <c r="H13">
        <v>13</v>
      </c>
    </row>
    <row r="14" spans="2:8" x14ac:dyDescent="0.25">
      <c r="B14" t="s">
        <v>55</v>
      </c>
      <c r="C14">
        <v>8.5</v>
      </c>
      <c r="D14" t="s">
        <v>338</v>
      </c>
      <c r="E14" t="s">
        <v>151</v>
      </c>
      <c r="F14">
        <v>11</v>
      </c>
      <c r="G14">
        <v>11.8</v>
      </c>
      <c r="H14">
        <v>13</v>
      </c>
    </row>
    <row r="15" spans="2:8" x14ac:dyDescent="0.25">
      <c r="B15" t="s">
        <v>55</v>
      </c>
      <c r="C15">
        <v>10</v>
      </c>
      <c r="D15" t="s">
        <v>337</v>
      </c>
      <c r="E15" t="s">
        <v>152</v>
      </c>
      <c r="F15">
        <v>11</v>
      </c>
      <c r="G15">
        <v>11.8</v>
      </c>
      <c r="H15">
        <v>13</v>
      </c>
    </row>
    <row r="16" spans="2:8" x14ac:dyDescent="0.25">
      <c r="B16" t="s">
        <v>59</v>
      </c>
      <c r="C16">
        <v>10</v>
      </c>
      <c r="D16" t="s">
        <v>78</v>
      </c>
      <c r="E16" t="s">
        <v>151</v>
      </c>
      <c r="F16">
        <v>11</v>
      </c>
      <c r="G16">
        <v>11.8</v>
      </c>
      <c r="H16">
        <v>14.4</v>
      </c>
    </row>
    <row r="17" spans="2:8" x14ac:dyDescent="0.25">
      <c r="B17" t="s">
        <v>59</v>
      </c>
      <c r="C17">
        <v>6</v>
      </c>
      <c r="D17" t="s">
        <v>60</v>
      </c>
      <c r="E17" t="s">
        <v>151</v>
      </c>
      <c r="F17">
        <v>11</v>
      </c>
      <c r="G17">
        <v>11.9</v>
      </c>
      <c r="H17" t="s">
        <v>305</v>
      </c>
    </row>
    <row r="18" spans="2:8" x14ac:dyDescent="0.25">
      <c r="B18" t="s">
        <v>63</v>
      </c>
      <c r="C18">
        <v>7</v>
      </c>
      <c r="D18" t="s">
        <v>68</v>
      </c>
      <c r="E18" t="s">
        <v>324</v>
      </c>
      <c r="F18">
        <v>11.2</v>
      </c>
      <c r="G18">
        <v>11.9</v>
      </c>
      <c r="H18">
        <v>14.5</v>
      </c>
    </row>
    <row r="19" spans="2:8" x14ac:dyDescent="0.25">
      <c r="B19" t="s">
        <v>61</v>
      </c>
      <c r="C19">
        <v>7.5</v>
      </c>
      <c r="D19" t="s">
        <v>70</v>
      </c>
      <c r="E19" t="s">
        <v>152</v>
      </c>
      <c r="F19">
        <v>11.2</v>
      </c>
      <c r="G19">
        <v>11.9</v>
      </c>
      <c r="H19">
        <v>14.5</v>
      </c>
    </row>
    <row r="20" spans="2:8" x14ac:dyDescent="0.25">
      <c r="B20" t="s">
        <v>59</v>
      </c>
      <c r="C20">
        <v>8.5</v>
      </c>
      <c r="D20" t="s">
        <v>310</v>
      </c>
      <c r="E20" t="s">
        <v>152</v>
      </c>
      <c r="F20">
        <v>11.2</v>
      </c>
      <c r="G20">
        <v>11.9</v>
      </c>
      <c r="H20" t="s">
        <v>305</v>
      </c>
    </row>
    <row r="21" spans="2:8" x14ac:dyDescent="0.25">
      <c r="B21" t="s">
        <v>63</v>
      </c>
      <c r="C21">
        <v>10</v>
      </c>
      <c r="D21" t="s">
        <v>79</v>
      </c>
      <c r="E21" t="s">
        <v>324</v>
      </c>
      <c r="F21">
        <v>11.2</v>
      </c>
      <c r="G21">
        <v>11.9</v>
      </c>
      <c r="H21">
        <v>14.6</v>
      </c>
    </row>
    <row r="22" spans="2:8" x14ac:dyDescent="0.25">
      <c r="B22" t="s">
        <v>61</v>
      </c>
      <c r="C22">
        <v>10</v>
      </c>
      <c r="D22" t="s">
        <v>329</v>
      </c>
      <c r="E22" t="s">
        <v>151</v>
      </c>
      <c r="F22">
        <v>11.2</v>
      </c>
      <c r="G22">
        <v>11.9</v>
      </c>
      <c r="H22">
        <v>14.4</v>
      </c>
    </row>
    <row r="23" spans="2:8" x14ac:dyDescent="0.25">
      <c r="B23" t="s">
        <v>63</v>
      </c>
      <c r="C23">
        <v>8</v>
      </c>
      <c r="D23" t="s">
        <v>74</v>
      </c>
      <c r="E23" t="s">
        <v>324</v>
      </c>
      <c r="F23">
        <v>11.2</v>
      </c>
      <c r="G23">
        <v>12</v>
      </c>
      <c r="H23">
        <v>14.4</v>
      </c>
    </row>
    <row r="24" spans="2:8" x14ac:dyDescent="0.25">
      <c r="B24" t="s">
        <v>61</v>
      </c>
      <c r="C24">
        <v>8.5</v>
      </c>
      <c r="D24" t="s">
        <v>330</v>
      </c>
      <c r="E24" t="s">
        <v>151</v>
      </c>
      <c r="F24">
        <v>11.2</v>
      </c>
      <c r="G24">
        <v>12</v>
      </c>
      <c r="H24">
        <v>14.4</v>
      </c>
    </row>
    <row r="25" spans="2:8" x14ac:dyDescent="0.25">
      <c r="B25" t="s">
        <v>59</v>
      </c>
      <c r="C25">
        <v>10</v>
      </c>
      <c r="D25" t="s">
        <v>326</v>
      </c>
      <c r="E25" t="s">
        <v>152</v>
      </c>
      <c r="F25">
        <v>11.2</v>
      </c>
      <c r="G25">
        <v>12</v>
      </c>
      <c r="H25">
        <v>14.8</v>
      </c>
    </row>
    <row r="26" spans="2:8" x14ac:dyDescent="0.25">
      <c r="B26" t="s">
        <v>59</v>
      </c>
      <c r="C26">
        <v>6</v>
      </c>
      <c r="D26" t="s">
        <v>321</v>
      </c>
      <c r="E26" t="s">
        <v>152</v>
      </c>
      <c r="F26">
        <v>11.2</v>
      </c>
      <c r="G26">
        <v>12.1</v>
      </c>
      <c r="H26" t="s">
        <v>305</v>
      </c>
    </row>
    <row r="27" spans="2:8" x14ac:dyDescent="0.25">
      <c r="B27" t="s">
        <v>61</v>
      </c>
      <c r="C27">
        <v>7.5</v>
      </c>
      <c r="D27" t="s">
        <v>316</v>
      </c>
      <c r="E27" t="s">
        <v>151</v>
      </c>
      <c r="F27">
        <v>11.2</v>
      </c>
      <c r="G27">
        <v>12.1</v>
      </c>
      <c r="H27" t="s">
        <v>305</v>
      </c>
    </row>
    <row r="28" spans="2:8" x14ac:dyDescent="0.25">
      <c r="B28" t="s">
        <v>61</v>
      </c>
      <c r="C28">
        <v>10</v>
      </c>
      <c r="D28" t="s">
        <v>80</v>
      </c>
      <c r="E28" t="s">
        <v>151</v>
      </c>
      <c r="F28">
        <v>11.2</v>
      </c>
      <c r="G28">
        <v>12.2</v>
      </c>
      <c r="H28" t="s">
        <v>305</v>
      </c>
    </row>
    <row r="29" spans="2:8" x14ac:dyDescent="0.25">
      <c r="B29" t="s">
        <v>59</v>
      </c>
      <c r="C29">
        <v>7.5</v>
      </c>
      <c r="D29" t="s">
        <v>71</v>
      </c>
      <c r="E29" t="s">
        <v>151</v>
      </c>
      <c r="F29">
        <v>12</v>
      </c>
      <c r="G29">
        <v>12.4</v>
      </c>
      <c r="H29" t="s">
        <v>305</v>
      </c>
    </row>
    <row r="30" spans="2:8" x14ac:dyDescent="0.25">
      <c r="B30" t="s">
        <v>59</v>
      </c>
      <c r="C30">
        <v>8.5</v>
      </c>
      <c r="D30" t="s">
        <v>76</v>
      </c>
      <c r="E30" t="s">
        <v>151</v>
      </c>
      <c r="F30">
        <v>12</v>
      </c>
      <c r="G30">
        <v>12.4</v>
      </c>
      <c r="H30" t="s">
        <v>305</v>
      </c>
    </row>
    <row r="31" spans="2:8" x14ac:dyDescent="0.25">
      <c r="B31" t="s">
        <v>59</v>
      </c>
      <c r="C31">
        <v>6</v>
      </c>
      <c r="D31" t="s">
        <v>65</v>
      </c>
      <c r="E31" t="s">
        <v>151</v>
      </c>
      <c r="F31">
        <v>12</v>
      </c>
      <c r="G31">
        <v>12.6</v>
      </c>
      <c r="H31" t="s">
        <v>305</v>
      </c>
    </row>
    <row r="32" spans="2:8" x14ac:dyDescent="0.25">
      <c r="B32" t="s">
        <v>59</v>
      </c>
      <c r="C32">
        <v>8.5</v>
      </c>
      <c r="D32" t="s">
        <v>309</v>
      </c>
      <c r="E32" t="s">
        <v>152</v>
      </c>
      <c r="F32">
        <v>12.2</v>
      </c>
      <c r="G32">
        <v>12.6</v>
      </c>
      <c r="H32" t="s">
        <v>305</v>
      </c>
    </row>
    <row r="33" spans="2:8" x14ac:dyDescent="0.25">
      <c r="B33" t="s">
        <v>59</v>
      </c>
      <c r="C33">
        <v>6</v>
      </c>
      <c r="D33" t="s">
        <v>320</v>
      </c>
      <c r="E33" t="s">
        <v>152</v>
      </c>
      <c r="F33">
        <v>12.2</v>
      </c>
      <c r="G33">
        <v>12.8</v>
      </c>
      <c r="H33" t="s">
        <v>305</v>
      </c>
    </row>
    <row r="34" spans="2:8" x14ac:dyDescent="0.25">
      <c r="B34" t="s">
        <v>55</v>
      </c>
      <c r="C34">
        <v>8.5</v>
      </c>
      <c r="D34" t="s">
        <v>331</v>
      </c>
      <c r="E34" t="s">
        <v>151</v>
      </c>
      <c r="F34">
        <v>12.2</v>
      </c>
      <c r="G34">
        <v>12.9</v>
      </c>
      <c r="H34">
        <v>14</v>
      </c>
    </row>
    <row r="35" spans="2:8" x14ac:dyDescent="0.25">
      <c r="B35" t="s">
        <v>54</v>
      </c>
      <c r="C35">
        <v>6</v>
      </c>
      <c r="D35" t="s">
        <v>325</v>
      </c>
      <c r="E35" t="s">
        <v>152</v>
      </c>
      <c r="F35">
        <v>12.2</v>
      </c>
      <c r="G35">
        <v>13</v>
      </c>
      <c r="H35" t="s">
        <v>305</v>
      </c>
    </row>
    <row r="36" spans="2:8" x14ac:dyDescent="0.25">
      <c r="B36" t="s">
        <v>54</v>
      </c>
      <c r="C36">
        <v>6</v>
      </c>
      <c r="D36" t="s">
        <v>66</v>
      </c>
      <c r="E36" t="s">
        <v>151</v>
      </c>
      <c r="F36">
        <v>12</v>
      </c>
      <c r="G36">
        <v>13</v>
      </c>
      <c r="H36" t="s">
        <v>305</v>
      </c>
    </row>
    <row r="37" spans="2:8" x14ac:dyDescent="0.25">
      <c r="B37" t="s">
        <v>55</v>
      </c>
      <c r="C37">
        <v>7.5</v>
      </c>
      <c r="D37" t="s">
        <v>332</v>
      </c>
      <c r="E37" t="s">
        <v>151</v>
      </c>
      <c r="F37">
        <v>12.5</v>
      </c>
      <c r="G37">
        <v>13</v>
      </c>
      <c r="H37">
        <v>14</v>
      </c>
    </row>
    <row r="38" spans="2:8" x14ac:dyDescent="0.25">
      <c r="B38" t="s">
        <v>54</v>
      </c>
      <c r="C38">
        <v>10</v>
      </c>
      <c r="D38" t="s">
        <v>83</v>
      </c>
      <c r="E38" t="s">
        <v>151</v>
      </c>
      <c r="F38">
        <v>12</v>
      </c>
      <c r="G38">
        <v>13</v>
      </c>
      <c r="H38" t="s">
        <v>305</v>
      </c>
    </row>
    <row r="39" spans="2:8" x14ac:dyDescent="0.25">
      <c r="B39" t="s">
        <v>55</v>
      </c>
      <c r="C39">
        <v>10</v>
      </c>
      <c r="D39" t="s">
        <v>333</v>
      </c>
      <c r="E39" t="s">
        <v>151</v>
      </c>
      <c r="F39">
        <v>12</v>
      </c>
      <c r="G39">
        <v>13</v>
      </c>
      <c r="H39">
        <v>13.8</v>
      </c>
    </row>
    <row r="40" spans="2:8" x14ac:dyDescent="0.25">
      <c r="B40" t="s">
        <v>54</v>
      </c>
      <c r="C40">
        <v>8.5</v>
      </c>
      <c r="D40" t="s">
        <v>312</v>
      </c>
      <c r="E40" t="s">
        <v>152</v>
      </c>
      <c r="F40">
        <v>12.4</v>
      </c>
      <c r="G40">
        <v>13.4</v>
      </c>
      <c r="H40" t="s">
        <v>305</v>
      </c>
    </row>
    <row r="41" spans="2:8" x14ac:dyDescent="0.25">
      <c r="B41" t="s">
        <v>54</v>
      </c>
      <c r="C41">
        <v>8.5</v>
      </c>
      <c r="D41" t="s">
        <v>77</v>
      </c>
      <c r="E41" t="s">
        <v>151</v>
      </c>
      <c r="F41">
        <v>12.2</v>
      </c>
      <c r="G41">
        <v>13.4</v>
      </c>
      <c r="H41" t="s">
        <v>305</v>
      </c>
    </row>
    <row r="42" spans="2:8" x14ac:dyDescent="0.25">
      <c r="B42" t="s">
        <v>54</v>
      </c>
      <c r="C42">
        <v>7.5</v>
      </c>
      <c r="D42" t="s">
        <v>317</v>
      </c>
      <c r="E42" t="s">
        <v>152</v>
      </c>
      <c r="F42">
        <v>12.7</v>
      </c>
      <c r="G42">
        <v>13.5</v>
      </c>
      <c r="H42" t="s">
        <v>305</v>
      </c>
    </row>
    <row r="43" spans="2:8" x14ac:dyDescent="0.25">
      <c r="B43" t="s">
        <v>54</v>
      </c>
      <c r="C43">
        <v>7.5</v>
      </c>
      <c r="D43" t="s">
        <v>72</v>
      </c>
      <c r="E43" t="s">
        <v>151</v>
      </c>
      <c r="F43">
        <v>12.5</v>
      </c>
      <c r="G43">
        <v>13.5</v>
      </c>
      <c r="H43" t="s">
        <v>305</v>
      </c>
    </row>
    <row r="44" spans="2:8" x14ac:dyDescent="0.25">
      <c r="B44" t="s">
        <v>61</v>
      </c>
      <c r="C44">
        <v>10</v>
      </c>
      <c r="D44" t="s">
        <v>84</v>
      </c>
      <c r="E44" t="s">
        <v>151</v>
      </c>
      <c r="F44">
        <v>12.5</v>
      </c>
      <c r="G44">
        <v>13.8</v>
      </c>
      <c r="H44">
        <v>15.6</v>
      </c>
    </row>
    <row r="45" spans="2:8" x14ac:dyDescent="0.25">
      <c r="B45" t="s">
        <v>61</v>
      </c>
      <c r="C45">
        <v>7.5</v>
      </c>
      <c r="D45" t="s">
        <v>73</v>
      </c>
      <c r="E45" t="s">
        <v>152</v>
      </c>
      <c r="F45">
        <v>13</v>
      </c>
      <c r="G45">
        <v>14</v>
      </c>
      <c r="H45">
        <v>15.8</v>
      </c>
    </row>
    <row r="46" spans="2:8" x14ac:dyDescent="0.25">
      <c r="B46" t="s">
        <v>59</v>
      </c>
      <c r="C46">
        <v>10</v>
      </c>
      <c r="D46" t="s">
        <v>328</v>
      </c>
      <c r="E46" t="s">
        <v>152</v>
      </c>
      <c r="F46">
        <v>11.7</v>
      </c>
      <c r="G46">
        <v>11.8</v>
      </c>
      <c r="H46">
        <v>14.4</v>
      </c>
    </row>
    <row r="48" spans="2:8" x14ac:dyDescent="0.25">
      <c r="B48" t="s">
        <v>56</v>
      </c>
      <c r="C48" t="s">
        <v>58</v>
      </c>
      <c r="D48" t="s">
        <v>57</v>
      </c>
      <c r="E48" t="s">
        <v>122</v>
      </c>
      <c r="F48" t="s">
        <v>49</v>
      </c>
      <c r="G48" t="s">
        <v>336</v>
      </c>
      <c r="H48" t="s">
        <v>335</v>
      </c>
    </row>
    <row r="49" spans="2:8" x14ac:dyDescent="0.25">
      <c r="B49" t="s">
        <v>55</v>
      </c>
      <c r="C49">
        <v>7.5</v>
      </c>
      <c r="D49" t="s">
        <v>334</v>
      </c>
      <c r="E49" t="s">
        <v>151</v>
      </c>
      <c r="F49">
        <v>11</v>
      </c>
      <c r="G49">
        <v>11.8</v>
      </c>
      <c r="H49">
        <v>13</v>
      </c>
    </row>
    <row r="50" spans="2:8" x14ac:dyDescent="0.25">
      <c r="B50" t="s">
        <v>63</v>
      </c>
      <c r="C50">
        <v>12</v>
      </c>
      <c r="D50" t="s">
        <v>85</v>
      </c>
      <c r="E50" t="s">
        <v>324</v>
      </c>
      <c r="F50">
        <v>11</v>
      </c>
      <c r="G50">
        <v>10.8</v>
      </c>
      <c r="H50">
        <v>13.5</v>
      </c>
    </row>
    <row r="51" spans="2:8" x14ac:dyDescent="0.25">
      <c r="B51" t="s">
        <v>55</v>
      </c>
      <c r="C51">
        <v>10</v>
      </c>
      <c r="D51" t="s">
        <v>333</v>
      </c>
      <c r="E51" t="s">
        <v>151</v>
      </c>
      <c r="F51">
        <v>12</v>
      </c>
      <c r="G51">
        <v>13</v>
      </c>
      <c r="H51">
        <v>13.8</v>
      </c>
    </row>
    <row r="52" spans="2:8" x14ac:dyDescent="0.25">
      <c r="B52" t="s">
        <v>55</v>
      </c>
      <c r="C52">
        <v>7.5</v>
      </c>
      <c r="D52" t="s">
        <v>332</v>
      </c>
      <c r="E52" t="s">
        <v>151</v>
      </c>
      <c r="F52">
        <v>12.5</v>
      </c>
      <c r="G52">
        <v>13</v>
      </c>
      <c r="H52">
        <v>14</v>
      </c>
    </row>
    <row r="53" spans="2:8" x14ac:dyDescent="0.25">
      <c r="B53" t="s">
        <v>55</v>
      </c>
      <c r="C53">
        <v>8.5</v>
      </c>
      <c r="D53" t="s">
        <v>331</v>
      </c>
      <c r="E53" t="s">
        <v>151</v>
      </c>
      <c r="F53">
        <v>12.2</v>
      </c>
      <c r="G53">
        <v>12.9</v>
      </c>
      <c r="H53">
        <v>14</v>
      </c>
    </row>
    <row r="54" spans="2:8" x14ac:dyDescent="0.25">
      <c r="B54" t="s">
        <v>63</v>
      </c>
      <c r="C54">
        <v>8</v>
      </c>
      <c r="D54" t="s">
        <v>74</v>
      </c>
      <c r="E54" t="s">
        <v>324</v>
      </c>
      <c r="F54">
        <v>11.2</v>
      </c>
      <c r="G54">
        <v>12</v>
      </c>
      <c r="H54">
        <v>14.4</v>
      </c>
    </row>
    <row r="55" spans="2:8" x14ac:dyDescent="0.25">
      <c r="B55" t="s">
        <v>61</v>
      </c>
      <c r="C55">
        <v>8.5</v>
      </c>
      <c r="D55" t="s">
        <v>330</v>
      </c>
      <c r="E55" t="s">
        <v>151</v>
      </c>
      <c r="F55">
        <v>11.2</v>
      </c>
      <c r="G55">
        <v>12</v>
      </c>
      <c r="H55">
        <v>14.4</v>
      </c>
    </row>
    <row r="56" spans="2:8" x14ac:dyDescent="0.25">
      <c r="B56" t="s">
        <v>61</v>
      </c>
      <c r="C56">
        <v>10</v>
      </c>
      <c r="D56" t="s">
        <v>329</v>
      </c>
      <c r="E56" t="s">
        <v>151</v>
      </c>
      <c r="F56">
        <v>11.2</v>
      </c>
      <c r="G56">
        <v>11.9</v>
      </c>
      <c r="H56">
        <v>14.4</v>
      </c>
    </row>
    <row r="57" spans="2:8" x14ac:dyDescent="0.25">
      <c r="B57" t="s">
        <v>59</v>
      </c>
      <c r="C57">
        <v>10</v>
      </c>
      <c r="D57" t="s">
        <v>78</v>
      </c>
      <c r="E57" t="s">
        <v>151</v>
      </c>
      <c r="F57">
        <v>11</v>
      </c>
      <c r="G57">
        <v>11.8</v>
      </c>
      <c r="H57">
        <v>14.4</v>
      </c>
    </row>
    <row r="58" spans="2:8" x14ac:dyDescent="0.25">
      <c r="B58" t="s">
        <v>59</v>
      </c>
      <c r="C58">
        <v>10</v>
      </c>
      <c r="D58" t="s">
        <v>81</v>
      </c>
      <c r="E58" t="s">
        <v>151</v>
      </c>
      <c r="F58">
        <v>11.5</v>
      </c>
      <c r="G58">
        <v>11.6</v>
      </c>
      <c r="H58">
        <v>14.4</v>
      </c>
    </row>
    <row r="59" spans="2:8" x14ac:dyDescent="0.25">
      <c r="B59" t="s">
        <v>59</v>
      </c>
      <c r="C59">
        <v>10</v>
      </c>
      <c r="D59" t="s">
        <v>328</v>
      </c>
      <c r="E59" t="s">
        <v>152</v>
      </c>
      <c r="F59">
        <v>11.7</v>
      </c>
      <c r="G59" t="s">
        <v>327</v>
      </c>
      <c r="H59">
        <v>14.4</v>
      </c>
    </row>
    <row r="60" spans="2:8" x14ac:dyDescent="0.25">
      <c r="B60" t="s">
        <v>63</v>
      </c>
      <c r="C60">
        <v>7</v>
      </c>
      <c r="D60" t="s">
        <v>68</v>
      </c>
      <c r="E60" t="s">
        <v>324</v>
      </c>
      <c r="F60">
        <v>11.2</v>
      </c>
      <c r="G60">
        <v>11.9</v>
      </c>
      <c r="H60">
        <v>14.5</v>
      </c>
    </row>
    <row r="61" spans="2:8" x14ac:dyDescent="0.25">
      <c r="B61" t="s">
        <v>61</v>
      </c>
      <c r="C61">
        <v>7.5</v>
      </c>
      <c r="D61" t="s">
        <v>70</v>
      </c>
      <c r="E61" t="s">
        <v>152</v>
      </c>
      <c r="F61">
        <v>11.2</v>
      </c>
      <c r="G61">
        <v>11.9</v>
      </c>
      <c r="H61">
        <v>14.5</v>
      </c>
    </row>
    <row r="62" spans="2:8" x14ac:dyDescent="0.25">
      <c r="B62" t="s">
        <v>63</v>
      </c>
      <c r="C62">
        <v>10</v>
      </c>
      <c r="D62" t="s">
        <v>79</v>
      </c>
      <c r="E62" t="s">
        <v>324</v>
      </c>
      <c r="F62">
        <v>11.2</v>
      </c>
      <c r="G62">
        <v>11.9</v>
      </c>
      <c r="H62">
        <v>14.6</v>
      </c>
    </row>
    <row r="63" spans="2:8" x14ac:dyDescent="0.25">
      <c r="B63" t="s">
        <v>59</v>
      </c>
      <c r="C63">
        <v>10</v>
      </c>
      <c r="D63" t="s">
        <v>326</v>
      </c>
      <c r="E63" t="s">
        <v>152</v>
      </c>
      <c r="F63">
        <v>11.2</v>
      </c>
      <c r="G63">
        <v>12</v>
      </c>
      <c r="H63">
        <v>14.8</v>
      </c>
    </row>
    <row r="64" spans="2:8" x14ac:dyDescent="0.25">
      <c r="B64" t="s">
        <v>61</v>
      </c>
      <c r="C64">
        <v>10</v>
      </c>
      <c r="D64" t="s">
        <v>84</v>
      </c>
      <c r="E64" t="s">
        <v>151</v>
      </c>
      <c r="F64">
        <v>12.5</v>
      </c>
      <c r="G64">
        <v>13.8</v>
      </c>
      <c r="H64">
        <v>15.6</v>
      </c>
    </row>
    <row r="65" spans="2:8" x14ac:dyDescent="0.25">
      <c r="B65" t="s">
        <v>61</v>
      </c>
      <c r="C65">
        <v>7.5</v>
      </c>
      <c r="D65" t="s">
        <v>73</v>
      </c>
      <c r="E65" t="s">
        <v>152</v>
      </c>
      <c r="F65">
        <v>13</v>
      </c>
      <c r="G65">
        <v>14</v>
      </c>
      <c r="H65">
        <v>15.8</v>
      </c>
    </row>
    <row r="66" spans="2:8" x14ac:dyDescent="0.25">
      <c r="B66" t="s">
        <v>54</v>
      </c>
      <c r="C66">
        <v>6</v>
      </c>
      <c r="D66" t="s">
        <v>325</v>
      </c>
      <c r="E66" t="s">
        <v>152</v>
      </c>
      <c r="F66">
        <v>12.2</v>
      </c>
      <c r="G66">
        <v>13</v>
      </c>
      <c r="H66" t="s">
        <v>305</v>
      </c>
    </row>
    <row r="67" spans="2:8" x14ac:dyDescent="0.25">
      <c r="B67" t="s">
        <v>54</v>
      </c>
      <c r="C67">
        <v>6</v>
      </c>
      <c r="D67" t="s">
        <v>66</v>
      </c>
      <c r="E67" t="s">
        <v>151</v>
      </c>
      <c r="F67">
        <v>12</v>
      </c>
      <c r="G67">
        <v>13</v>
      </c>
      <c r="H67" t="s">
        <v>305</v>
      </c>
    </row>
    <row r="68" spans="2:8" x14ac:dyDescent="0.25">
      <c r="B68" t="s">
        <v>63</v>
      </c>
      <c r="C68">
        <v>6</v>
      </c>
      <c r="D68" t="s">
        <v>64</v>
      </c>
      <c r="E68" t="s">
        <v>324</v>
      </c>
      <c r="F68">
        <v>11.3</v>
      </c>
      <c r="G68">
        <v>11.8</v>
      </c>
      <c r="H68" t="s">
        <v>305</v>
      </c>
    </row>
    <row r="69" spans="2:8" x14ac:dyDescent="0.25">
      <c r="B69" t="s">
        <v>61</v>
      </c>
      <c r="C69">
        <v>6</v>
      </c>
      <c r="D69" t="s">
        <v>62</v>
      </c>
      <c r="E69" t="s">
        <v>152</v>
      </c>
      <c r="F69">
        <v>11.2</v>
      </c>
      <c r="G69">
        <v>11.8</v>
      </c>
      <c r="H69" t="s">
        <v>305</v>
      </c>
    </row>
    <row r="70" spans="2:8" x14ac:dyDescent="0.25">
      <c r="B70" t="s">
        <v>61</v>
      </c>
      <c r="C70">
        <v>6</v>
      </c>
      <c r="D70" t="s">
        <v>323</v>
      </c>
      <c r="E70" t="s">
        <v>151</v>
      </c>
      <c r="F70">
        <v>11</v>
      </c>
      <c r="G70">
        <v>11.8</v>
      </c>
      <c r="H70" t="s">
        <v>305</v>
      </c>
    </row>
    <row r="71" spans="2:8" x14ac:dyDescent="0.25">
      <c r="B71" t="s">
        <v>61</v>
      </c>
      <c r="C71">
        <v>6</v>
      </c>
      <c r="D71" t="s">
        <v>322</v>
      </c>
      <c r="E71" t="s">
        <v>151</v>
      </c>
      <c r="F71">
        <v>11.2</v>
      </c>
      <c r="G71" t="s">
        <v>305</v>
      </c>
      <c r="H71" t="s">
        <v>305</v>
      </c>
    </row>
    <row r="72" spans="2:8" x14ac:dyDescent="0.25">
      <c r="B72" t="s">
        <v>59</v>
      </c>
      <c r="C72">
        <v>6</v>
      </c>
      <c r="D72" t="s">
        <v>60</v>
      </c>
      <c r="E72" t="s">
        <v>151</v>
      </c>
      <c r="F72">
        <v>11</v>
      </c>
      <c r="G72">
        <v>11.9</v>
      </c>
      <c r="H72" t="s">
        <v>305</v>
      </c>
    </row>
    <row r="73" spans="2:8" x14ac:dyDescent="0.25">
      <c r="B73" t="s">
        <v>59</v>
      </c>
      <c r="C73">
        <v>6</v>
      </c>
      <c r="D73" t="s">
        <v>321</v>
      </c>
      <c r="E73" t="s">
        <v>152</v>
      </c>
      <c r="F73">
        <v>11.2</v>
      </c>
      <c r="G73">
        <v>12.1</v>
      </c>
      <c r="H73" t="s">
        <v>305</v>
      </c>
    </row>
    <row r="74" spans="2:8" x14ac:dyDescent="0.25">
      <c r="B74" t="s">
        <v>59</v>
      </c>
      <c r="C74">
        <v>6</v>
      </c>
      <c r="D74" t="s">
        <v>65</v>
      </c>
      <c r="E74" t="s">
        <v>151</v>
      </c>
      <c r="F74">
        <v>12</v>
      </c>
      <c r="G74">
        <v>12.6</v>
      </c>
      <c r="H74" t="s">
        <v>305</v>
      </c>
    </row>
    <row r="75" spans="2:8" x14ac:dyDescent="0.25">
      <c r="B75" t="s">
        <v>59</v>
      </c>
      <c r="C75">
        <v>6</v>
      </c>
      <c r="D75" t="s">
        <v>320</v>
      </c>
      <c r="E75" t="s">
        <v>152</v>
      </c>
      <c r="F75">
        <v>12.2</v>
      </c>
      <c r="G75">
        <v>12.8</v>
      </c>
      <c r="H75" t="s">
        <v>305</v>
      </c>
    </row>
    <row r="76" spans="2:8" x14ac:dyDescent="0.25">
      <c r="B76" t="s">
        <v>54</v>
      </c>
      <c r="C76">
        <v>7.5</v>
      </c>
      <c r="D76" t="s">
        <v>319</v>
      </c>
      <c r="E76" t="s">
        <v>152</v>
      </c>
      <c r="F76">
        <v>10.1</v>
      </c>
      <c r="G76" t="s">
        <v>305</v>
      </c>
      <c r="H76" t="s">
        <v>305</v>
      </c>
    </row>
    <row r="77" spans="2:8" x14ac:dyDescent="0.25">
      <c r="B77" t="s">
        <v>54</v>
      </c>
      <c r="C77">
        <v>7.5</v>
      </c>
      <c r="D77" t="s">
        <v>318</v>
      </c>
      <c r="E77" t="s">
        <v>151</v>
      </c>
      <c r="F77">
        <v>10.1</v>
      </c>
      <c r="G77" t="s">
        <v>305</v>
      </c>
      <c r="H77" t="s">
        <v>305</v>
      </c>
    </row>
    <row r="78" spans="2:8" x14ac:dyDescent="0.25">
      <c r="B78" t="s">
        <v>54</v>
      </c>
      <c r="C78">
        <v>7.5</v>
      </c>
      <c r="D78" t="s">
        <v>317</v>
      </c>
      <c r="E78" t="s">
        <v>152</v>
      </c>
      <c r="F78">
        <v>12.7</v>
      </c>
      <c r="G78">
        <v>13.5</v>
      </c>
      <c r="H78" t="s">
        <v>305</v>
      </c>
    </row>
    <row r="79" spans="2:8" x14ac:dyDescent="0.25">
      <c r="B79" t="s">
        <v>54</v>
      </c>
      <c r="C79">
        <v>7.5</v>
      </c>
      <c r="D79" t="s">
        <v>72</v>
      </c>
      <c r="E79" t="s">
        <v>151</v>
      </c>
      <c r="F79">
        <v>12.5</v>
      </c>
      <c r="G79">
        <v>13.5</v>
      </c>
      <c r="H79" t="s">
        <v>305</v>
      </c>
    </row>
    <row r="80" spans="2:8" x14ac:dyDescent="0.25">
      <c r="B80" t="s">
        <v>61</v>
      </c>
      <c r="C80">
        <v>7.5</v>
      </c>
      <c r="D80" t="s">
        <v>316</v>
      </c>
      <c r="E80" t="s">
        <v>151</v>
      </c>
      <c r="F80">
        <v>11.2</v>
      </c>
      <c r="G80">
        <v>12.1</v>
      </c>
      <c r="H80" t="s">
        <v>305</v>
      </c>
    </row>
    <row r="81" spans="2:8" x14ac:dyDescent="0.25">
      <c r="B81" t="s">
        <v>61</v>
      </c>
      <c r="C81">
        <v>7.5</v>
      </c>
      <c r="D81" t="s">
        <v>315</v>
      </c>
      <c r="E81" t="s">
        <v>152</v>
      </c>
      <c r="F81">
        <v>11.2</v>
      </c>
      <c r="G81">
        <v>11.9</v>
      </c>
      <c r="H81" t="s">
        <v>305</v>
      </c>
    </row>
    <row r="82" spans="2:8" x14ac:dyDescent="0.25">
      <c r="B82" t="s">
        <v>59</v>
      </c>
      <c r="C82">
        <v>7.5</v>
      </c>
      <c r="D82" t="s">
        <v>69</v>
      </c>
      <c r="E82" t="s">
        <v>151</v>
      </c>
      <c r="F82">
        <v>11</v>
      </c>
      <c r="G82">
        <v>11.5</v>
      </c>
      <c r="H82" t="s">
        <v>305</v>
      </c>
    </row>
    <row r="83" spans="2:8" x14ac:dyDescent="0.25">
      <c r="B83" t="s">
        <v>59</v>
      </c>
      <c r="C83">
        <v>7.5</v>
      </c>
      <c r="D83" t="s">
        <v>314</v>
      </c>
      <c r="E83" t="s">
        <v>152</v>
      </c>
      <c r="F83">
        <v>11.2</v>
      </c>
      <c r="G83">
        <v>11.6</v>
      </c>
      <c r="H83" t="s">
        <v>305</v>
      </c>
    </row>
    <row r="84" spans="2:8" x14ac:dyDescent="0.25">
      <c r="B84" t="s">
        <v>59</v>
      </c>
      <c r="C84">
        <v>7.5</v>
      </c>
      <c r="D84" t="s">
        <v>71</v>
      </c>
      <c r="E84" t="s">
        <v>151</v>
      </c>
      <c r="F84">
        <v>12</v>
      </c>
      <c r="G84">
        <v>12.4</v>
      </c>
      <c r="H84" t="s">
        <v>305</v>
      </c>
    </row>
    <row r="85" spans="2:8" x14ac:dyDescent="0.25">
      <c r="B85" t="s">
        <v>59</v>
      </c>
      <c r="C85">
        <v>7.5</v>
      </c>
      <c r="D85" t="s">
        <v>313</v>
      </c>
      <c r="E85" t="s">
        <v>152</v>
      </c>
      <c r="F85">
        <v>12.2</v>
      </c>
      <c r="G85">
        <v>12.6</v>
      </c>
      <c r="H85" t="s">
        <v>305</v>
      </c>
    </row>
    <row r="86" spans="2:8" x14ac:dyDescent="0.25">
      <c r="B86" t="s">
        <v>54</v>
      </c>
      <c r="C86">
        <v>8.5</v>
      </c>
      <c r="D86" t="s">
        <v>312</v>
      </c>
      <c r="E86" t="s">
        <v>152</v>
      </c>
      <c r="F86">
        <v>12.4</v>
      </c>
      <c r="G86">
        <v>13.4</v>
      </c>
      <c r="H86" t="s">
        <v>305</v>
      </c>
    </row>
    <row r="87" spans="2:8" x14ac:dyDescent="0.25">
      <c r="B87" t="s">
        <v>54</v>
      </c>
      <c r="C87">
        <v>8.5</v>
      </c>
      <c r="D87" t="s">
        <v>77</v>
      </c>
      <c r="E87" t="s">
        <v>151</v>
      </c>
      <c r="F87">
        <v>12.2</v>
      </c>
      <c r="G87">
        <v>13.4</v>
      </c>
      <c r="H87" t="s">
        <v>305</v>
      </c>
    </row>
    <row r="88" spans="2:8" x14ac:dyDescent="0.25">
      <c r="B88" t="s">
        <v>61</v>
      </c>
      <c r="C88">
        <v>8.5</v>
      </c>
      <c r="D88" t="s">
        <v>311</v>
      </c>
      <c r="E88" t="s">
        <v>152</v>
      </c>
      <c r="F88">
        <v>11.2</v>
      </c>
      <c r="G88">
        <v>12</v>
      </c>
      <c r="H88" t="s">
        <v>305</v>
      </c>
    </row>
    <row r="89" spans="2:8" x14ac:dyDescent="0.25">
      <c r="B89" t="s">
        <v>59</v>
      </c>
      <c r="C89">
        <v>8.5</v>
      </c>
      <c r="D89" t="s">
        <v>75</v>
      </c>
      <c r="E89" t="s">
        <v>151</v>
      </c>
      <c r="F89">
        <v>11</v>
      </c>
      <c r="G89">
        <v>11.7</v>
      </c>
      <c r="H89" t="s">
        <v>305</v>
      </c>
    </row>
    <row r="90" spans="2:8" x14ac:dyDescent="0.25">
      <c r="B90" t="s">
        <v>59</v>
      </c>
      <c r="C90">
        <v>8.5</v>
      </c>
      <c r="D90" t="s">
        <v>310</v>
      </c>
      <c r="E90" t="s">
        <v>152</v>
      </c>
      <c r="F90">
        <v>11.2</v>
      </c>
      <c r="G90">
        <v>11.9</v>
      </c>
      <c r="H90" t="s">
        <v>305</v>
      </c>
    </row>
    <row r="91" spans="2:8" x14ac:dyDescent="0.25">
      <c r="B91" t="s">
        <v>59</v>
      </c>
      <c r="C91">
        <v>8.5</v>
      </c>
      <c r="D91" t="s">
        <v>76</v>
      </c>
      <c r="E91" t="s">
        <v>151</v>
      </c>
      <c r="F91">
        <v>12</v>
      </c>
      <c r="G91">
        <v>12.4</v>
      </c>
      <c r="H91" t="s">
        <v>305</v>
      </c>
    </row>
    <row r="92" spans="2:8" x14ac:dyDescent="0.25">
      <c r="B92" t="s">
        <v>59</v>
      </c>
      <c r="C92">
        <v>8.5</v>
      </c>
      <c r="D92" t="s">
        <v>309</v>
      </c>
      <c r="E92" t="s">
        <v>152</v>
      </c>
      <c r="F92">
        <v>12.2</v>
      </c>
      <c r="G92">
        <v>12.6</v>
      </c>
      <c r="H92" t="s">
        <v>305</v>
      </c>
    </row>
    <row r="93" spans="2:8" x14ac:dyDescent="0.25">
      <c r="B93" t="s">
        <v>54</v>
      </c>
      <c r="C93">
        <v>10</v>
      </c>
      <c r="D93" t="s">
        <v>308</v>
      </c>
      <c r="E93" t="s">
        <v>152</v>
      </c>
      <c r="F93">
        <v>10.1</v>
      </c>
      <c r="G93" t="s">
        <v>305</v>
      </c>
      <c r="H93" t="s">
        <v>305</v>
      </c>
    </row>
    <row r="94" spans="2:8" x14ac:dyDescent="0.25">
      <c r="B94" t="s">
        <v>54</v>
      </c>
      <c r="C94">
        <v>10</v>
      </c>
      <c r="D94" t="s">
        <v>307</v>
      </c>
      <c r="E94" t="s">
        <v>151</v>
      </c>
      <c r="F94">
        <v>10.1</v>
      </c>
      <c r="G94" t="s">
        <v>305</v>
      </c>
      <c r="H94" t="s">
        <v>305</v>
      </c>
    </row>
    <row r="95" spans="2:8" x14ac:dyDescent="0.25">
      <c r="B95" t="s">
        <v>54</v>
      </c>
      <c r="C95">
        <v>10</v>
      </c>
      <c r="D95" t="s">
        <v>82</v>
      </c>
      <c r="E95" t="s">
        <v>152</v>
      </c>
      <c r="F95">
        <v>12</v>
      </c>
      <c r="G95">
        <v>13</v>
      </c>
      <c r="H95" t="s">
        <v>305</v>
      </c>
    </row>
    <row r="96" spans="2:8" x14ac:dyDescent="0.25">
      <c r="B96" t="s">
        <v>54</v>
      </c>
      <c r="C96">
        <v>10</v>
      </c>
      <c r="D96" t="s">
        <v>83</v>
      </c>
      <c r="E96" t="s">
        <v>151</v>
      </c>
      <c r="F96">
        <v>12</v>
      </c>
      <c r="G96">
        <v>13</v>
      </c>
      <c r="H96" t="s">
        <v>305</v>
      </c>
    </row>
    <row r="97" spans="2:8" x14ac:dyDescent="0.25">
      <c r="B97" t="s">
        <v>61</v>
      </c>
      <c r="C97">
        <v>10</v>
      </c>
      <c r="D97" t="s">
        <v>80</v>
      </c>
      <c r="E97" t="s">
        <v>151</v>
      </c>
      <c r="F97">
        <v>11.2</v>
      </c>
      <c r="G97">
        <v>12.2</v>
      </c>
      <c r="H97" t="s">
        <v>305</v>
      </c>
    </row>
    <row r="98" spans="2:8" x14ac:dyDescent="0.25">
      <c r="B98" t="s">
        <v>61</v>
      </c>
      <c r="C98">
        <v>10</v>
      </c>
      <c r="D98" t="s">
        <v>306</v>
      </c>
      <c r="E98" t="s">
        <v>152</v>
      </c>
      <c r="F98">
        <v>11.2</v>
      </c>
      <c r="G98">
        <v>11.9</v>
      </c>
      <c r="H98" t="s">
        <v>305</v>
      </c>
    </row>
  </sheetData>
  <pageMargins left="0.7" right="0.7" top="0.75" bottom="0.75" header="0.3" footer="0.3"/>
  <pageSetup orientation="portrait" r:id="rId1"/>
  <headerFooter>
    <oddFooter>&amp;L&amp;Z&amp;F &amp;A&amp;C&amp;P&amp;R&amp;D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2"/>
  <sheetViews>
    <sheetView workbookViewId="0">
      <selection activeCell="K29" sqref="K29"/>
    </sheetView>
  </sheetViews>
  <sheetFormatPr defaultRowHeight="15" x14ac:dyDescent="0.25"/>
  <sheetData>
    <row r="2" spans="2:8" ht="18.75" x14ac:dyDescent="0.3">
      <c r="B2" s="69" t="s">
        <v>357</v>
      </c>
    </row>
    <row r="3" spans="2:8" x14ac:dyDescent="0.25">
      <c r="G3" t="s">
        <v>153</v>
      </c>
    </row>
    <row r="4" spans="2:8" x14ac:dyDescent="0.25">
      <c r="B4" t="s">
        <v>56</v>
      </c>
      <c r="C4" t="s">
        <v>58</v>
      </c>
      <c r="D4" t="s">
        <v>57</v>
      </c>
      <c r="E4" t="s">
        <v>122</v>
      </c>
      <c r="F4" t="s">
        <v>49</v>
      </c>
      <c r="G4" t="s">
        <v>336</v>
      </c>
      <c r="H4" t="s">
        <v>335</v>
      </c>
    </row>
    <row r="5" spans="2:8" x14ac:dyDescent="0.25">
      <c r="B5" t="s">
        <v>63</v>
      </c>
      <c r="C5">
        <v>12</v>
      </c>
      <c r="D5" t="s">
        <v>85</v>
      </c>
      <c r="E5" t="s">
        <v>324</v>
      </c>
      <c r="F5">
        <v>11</v>
      </c>
      <c r="G5">
        <v>10.8</v>
      </c>
      <c r="H5">
        <v>13.5</v>
      </c>
    </row>
    <row r="6" spans="2:8" x14ac:dyDescent="0.25">
      <c r="B6" t="s">
        <v>61</v>
      </c>
      <c r="C6">
        <v>20</v>
      </c>
      <c r="D6" t="s">
        <v>356</v>
      </c>
      <c r="E6" t="s">
        <v>151</v>
      </c>
      <c r="F6">
        <v>10.5</v>
      </c>
      <c r="G6">
        <v>10.5</v>
      </c>
      <c r="H6" t="s">
        <v>305</v>
      </c>
    </row>
    <row r="7" spans="2:8" x14ac:dyDescent="0.25">
      <c r="B7" t="s">
        <v>61</v>
      </c>
      <c r="C7">
        <v>12.5</v>
      </c>
      <c r="D7" t="s">
        <v>86</v>
      </c>
      <c r="E7" t="s">
        <v>151</v>
      </c>
      <c r="F7">
        <v>11.1</v>
      </c>
      <c r="G7">
        <v>10.8</v>
      </c>
      <c r="H7" t="s">
        <v>305</v>
      </c>
    </row>
    <row r="8" spans="2:8" x14ac:dyDescent="0.25">
      <c r="B8" t="s">
        <v>59</v>
      </c>
      <c r="C8">
        <v>20</v>
      </c>
      <c r="D8" t="s">
        <v>355</v>
      </c>
      <c r="E8" t="s">
        <v>151</v>
      </c>
      <c r="F8">
        <v>10</v>
      </c>
      <c r="G8">
        <v>10.8</v>
      </c>
      <c r="H8" t="s">
        <v>305</v>
      </c>
    </row>
    <row r="9" spans="2:8" x14ac:dyDescent="0.25">
      <c r="B9" t="s">
        <v>55</v>
      </c>
      <c r="C9">
        <v>15</v>
      </c>
      <c r="D9" t="s">
        <v>350</v>
      </c>
      <c r="E9" t="s">
        <v>151</v>
      </c>
      <c r="F9">
        <v>10.8</v>
      </c>
      <c r="G9">
        <v>11</v>
      </c>
      <c r="H9">
        <v>12.8</v>
      </c>
    </row>
    <row r="10" spans="2:8" x14ac:dyDescent="0.25">
      <c r="B10" t="s">
        <v>55</v>
      </c>
      <c r="C10">
        <v>20</v>
      </c>
      <c r="D10" t="s">
        <v>349</v>
      </c>
      <c r="E10" t="s">
        <v>151</v>
      </c>
      <c r="F10">
        <v>10.8</v>
      </c>
      <c r="G10">
        <v>11</v>
      </c>
      <c r="H10">
        <v>13</v>
      </c>
    </row>
    <row r="11" spans="2:8" x14ac:dyDescent="0.25">
      <c r="B11" t="s">
        <v>61</v>
      </c>
      <c r="C11">
        <v>15</v>
      </c>
      <c r="D11" t="s">
        <v>88</v>
      </c>
      <c r="E11" t="s">
        <v>151</v>
      </c>
      <c r="F11">
        <v>10.9</v>
      </c>
      <c r="G11">
        <v>11.1</v>
      </c>
      <c r="H11" t="s">
        <v>305</v>
      </c>
    </row>
    <row r="12" spans="2:8" x14ac:dyDescent="0.25">
      <c r="B12" t="s">
        <v>61</v>
      </c>
      <c r="C12">
        <v>15</v>
      </c>
      <c r="D12" t="s">
        <v>354</v>
      </c>
      <c r="E12" t="s">
        <v>152</v>
      </c>
      <c r="F12">
        <v>11</v>
      </c>
      <c r="G12">
        <v>11.1</v>
      </c>
      <c r="H12" t="s">
        <v>305</v>
      </c>
    </row>
    <row r="13" spans="2:8" x14ac:dyDescent="0.25">
      <c r="B13" t="s">
        <v>55</v>
      </c>
      <c r="C13">
        <v>12.5</v>
      </c>
      <c r="D13" t="s">
        <v>351</v>
      </c>
      <c r="E13" t="s">
        <v>151</v>
      </c>
      <c r="F13">
        <v>11</v>
      </c>
      <c r="G13">
        <v>11.4</v>
      </c>
      <c r="H13">
        <v>12</v>
      </c>
    </row>
    <row r="14" spans="2:8" x14ac:dyDescent="0.25">
      <c r="B14" t="s">
        <v>54</v>
      </c>
      <c r="C14">
        <v>20</v>
      </c>
      <c r="D14" t="s">
        <v>95</v>
      </c>
      <c r="E14" t="s">
        <v>151</v>
      </c>
      <c r="F14">
        <v>10.1</v>
      </c>
      <c r="G14">
        <v>11.4</v>
      </c>
      <c r="H14" t="s">
        <v>305</v>
      </c>
    </row>
    <row r="15" spans="2:8" x14ac:dyDescent="0.25">
      <c r="B15" t="s">
        <v>63</v>
      </c>
      <c r="C15">
        <v>20</v>
      </c>
      <c r="D15" t="s">
        <v>96</v>
      </c>
      <c r="E15" t="s">
        <v>324</v>
      </c>
      <c r="F15">
        <v>11.1</v>
      </c>
      <c r="G15">
        <v>11.4</v>
      </c>
      <c r="H15">
        <v>14.8</v>
      </c>
    </row>
    <row r="16" spans="2:8" x14ac:dyDescent="0.25">
      <c r="B16" t="s">
        <v>61</v>
      </c>
      <c r="C16">
        <v>20</v>
      </c>
      <c r="D16" t="s">
        <v>341</v>
      </c>
      <c r="E16" t="s">
        <v>151</v>
      </c>
      <c r="F16">
        <v>11.1</v>
      </c>
      <c r="G16">
        <v>11.4</v>
      </c>
      <c r="H16">
        <v>14.8</v>
      </c>
    </row>
    <row r="17" spans="2:8" x14ac:dyDescent="0.25">
      <c r="B17" t="s">
        <v>54</v>
      </c>
      <c r="C17">
        <v>12.5</v>
      </c>
      <c r="D17" t="s">
        <v>87</v>
      </c>
      <c r="E17" t="s">
        <v>151</v>
      </c>
      <c r="F17">
        <v>11.4</v>
      </c>
      <c r="G17">
        <v>11.6</v>
      </c>
      <c r="H17" t="s">
        <v>305</v>
      </c>
    </row>
    <row r="18" spans="2:8" x14ac:dyDescent="0.25">
      <c r="B18" t="s">
        <v>54</v>
      </c>
      <c r="C18">
        <v>12.5</v>
      </c>
      <c r="D18" t="s">
        <v>353</v>
      </c>
      <c r="E18" t="s">
        <v>152</v>
      </c>
      <c r="F18">
        <v>11.5</v>
      </c>
      <c r="G18">
        <v>11.6</v>
      </c>
      <c r="H18" t="s">
        <v>305</v>
      </c>
    </row>
    <row r="19" spans="2:8" x14ac:dyDescent="0.25">
      <c r="B19" t="s">
        <v>54</v>
      </c>
      <c r="C19">
        <v>20</v>
      </c>
      <c r="D19" t="s">
        <v>352</v>
      </c>
      <c r="E19" t="s">
        <v>152</v>
      </c>
      <c r="F19">
        <v>10.3</v>
      </c>
      <c r="G19">
        <v>11.7</v>
      </c>
      <c r="H19">
        <v>11.8</v>
      </c>
    </row>
    <row r="20" spans="2:8" x14ac:dyDescent="0.25">
      <c r="B20" t="s">
        <v>59</v>
      </c>
      <c r="C20">
        <v>17.5</v>
      </c>
      <c r="D20" t="s">
        <v>92</v>
      </c>
      <c r="E20" t="s">
        <v>151</v>
      </c>
      <c r="F20">
        <v>11</v>
      </c>
      <c r="G20">
        <v>11.9</v>
      </c>
      <c r="H20" t="s">
        <v>305</v>
      </c>
    </row>
    <row r="21" spans="2:8" x14ac:dyDescent="0.25">
      <c r="B21" t="s">
        <v>55</v>
      </c>
      <c r="C21">
        <v>17.5</v>
      </c>
      <c r="D21" t="s">
        <v>348</v>
      </c>
      <c r="E21" t="s">
        <v>151</v>
      </c>
      <c r="F21">
        <v>10.8</v>
      </c>
      <c r="G21">
        <v>12</v>
      </c>
      <c r="H21">
        <v>13.1</v>
      </c>
    </row>
    <row r="22" spans="2:8" x14ac:dyDescent="0.25">
      <c r="B22" t="s">
        <v>59</v>
      </c>
      <c r="C22">
        <v>15</v>
      </c>
      <c r="D22" t="s">
        <v>89</v>
      </c>
      <c r="E22" t="s">
        <v>151</v>
      </c>
      <c r="F22">
        <v>11</v>
      </c>
      <c r="G22">
        <v>12.1</v>
      </c>
      <c r="H22" t="s">
        <v>305</v>
      </c>
    </row>
    <row r="23" spans="2:8" x14ac:dyDescent="0.25">
      <c r="B23" t="s">
        <v>63</v>
      </c>
      <c r="C23">
        <v>15</v>
      </c>
      <c r="D23" t="s">
        <v>90</v>
      </c>
      <c r="E23" t="s">
        <v>324</v>
      </c>
      <c r="F23">
        <v>11.1</v>
      </c>
      <c r="G23">
        <v>12.4</v>
      </c>
      <c r="H23">
        <v>14.6</v>
      </c>
    </row>
    <row r="24" spans="2:8" x14ac:dyDescent="0.25">
      <c r="B24" t="s">
        <v>61</v>
      </c>
      <c r="C24">
        <v>15</v>
      </c>
      <c r="D24" t="s">
        <v>344</v>
      </c>
      <c r="E24" t="s">
        <v>151</v>
      </c>
      <c r="F24">
        <v>11.1</v>
      </c>
      <c r="G24">
        <v>12.4</v>
      </c>
      <c r="H24">
        <v>14.4</v>
      </c>
    </row>
    <row r="25" spans="2:8" x14ac:dyDescent="0.25">
      <c r="B25" t="s">
        <v>61</v>
      </c>
      <c r="C25">
        <v>17.5</v>
      </c>
      <c r="D25" t="s">
        <v>93</v>
      </c>
      <c r="E25" t="s">
        <v>151</v>
      </c>
      <c r="F25">
        <v>11.6</v>
      </c>
      <c r="G25">
        <v>12.6</v>
      </c>
      <c r="H25">
        <v>14.5</v>
      </c>
    </row>
    <row r="26" spans="2:8" x14ac:dyDescent="0.25">
      <c r="B26" t="s">
        <v>55</v>
      </c>
      <c r="C26">
        <v>17.5</v>
      </c>
      <c r="D26" t="s">
        <v>346</v>
      </c>
      <c r="E26" t="s">
        <v>151</v>
      </c>
      <c r="F26">
        <v>12</v>
      </c>
      <c r="G26">
        <v>13</v>
      </c>
      <c r="H26">
        <v>14</v>
      </c>
    </row>
    <row r="27" spans="2:8" x14ac:dyDescent="0.25">
      <c r="B27" t="s">
        <v>59</v>
      </c>
      <c r="C27">
        <v>20</v>
      </c>
      <c r="D27" t="s">
        <v>97</v>
      </c>
      <c r="E27" t="s">
        <v>151</v>
      </c>
      <c r="F27">
        <v>11.5</v>
      </c>
      <c r="G27">
        <v>13</v>
      </c>
      <c r="H27" t="s">
        <v>305</v>
      </c>
    </row>
    <row r="28" spans="2:8" x14ac:dyDescent="0.25">
      <c r="B28" t="s">
        <v>55</v>
      </c>
      <c r="C28">
        <v>20</v>
      </c>
      <c r="D28" t="s">
        <v>343</v>
      </c>
      <c r="E28" t="s">
        <v>151</v>
      </c>
      <c r="F28">
        <v>12</v>
      </c>
      <c r="G28">
        <v>13.2</v>
      </c>
      <c r="H28">
        <v>14.5</v>
      </c>
    </row>
    <row r="29" spans="2:8" x14ac:dyDescent="0.25">
      <c r="B29" t="s">
        <v>59</v>
      </c>
      <c r="C29">
        <v>17.5</v>
      </c>
      <c r="D29" t="s">
        <v>94</v>
      </c>
      <c r="E29" t="s">
        <v>151</v>
      </c>
      <c r="F29">
        <v>12</v>
      </c>
      <c r="G29">
        <v>13.4</v>
      </c>
      <c r="H29" t="s">
        <v>305</v>
      </c>
    </row>
    <row r="30" spans="2:8" x14ac:dyDescent="0.25">
      <c r="B30" t="s">
        <v>55</v>
      </c>
      <c r="C30">
        <v>15</v>
      </c>
      <c r="D30" t="s">
        <v>347</v>
      </c>
      <c r="E30" t="s">
        <v>151</v>
      </c>
      <c r="F30">
        <v>12</v>
      </c>
      <c r="G30">
        <v>13.5</v>
      </c>
      <c r="H30">
        <v>13.7</v>
      </c>
    </row>
    <row r="31" spans="2:8" x14ac:dyDescent="0.25">
      <c r="B31" t="s">
        <v>55</v>
      </c>
      <c r="C31">
        <v>13</v>
      </c>
      <c r="D31" t="s">
        <v>345</v>
      </c>
      <c r="E31" t="s">
        <v>151</v>
      </c>
      <c r="F31">
        <v>12</v>
      </c>
      <c r="G31">
        <v>13.6</v>
      </c>
      <c r="H31">
        <v>14.1</v>
      </c>
    </row>
    <row r="32" spans="2:8" x14ac:dyDescent="0.25">
      <c r="B32" t="s">
        <v>59</v>
      </c>
      <c r="C32">
        <v>15</v>
      </c>
      <c r="D32" t="s">
        <v>91</v>
      </c>
      <c r="E32" t="s">
        <v>151</v>
      </c>
      <c r="F32">
        <v>12.4</v>
      </c>
      <c r="G32">
        <v>14</v>
      </c>
      <c r="H32" t="s">
        <v>305</v>
      </c>
    </row>
    <row r="33" spans="2:8" x14ac:dyDescent="0.25">
      <c r="B33" t="s">
        <v>55</v>
      </c>
      <c r="C33">
        <v>20</v>
      </c>
      <c r="D33" t="s">
        <v>340</v>
      </c>
      <c r="E33" t="s">
        <v>151</v>
      </c>
      <c r="F33">
        <v>12.6</v>
      </c>
      <c r="G33">
        <v>14.2</v>
      </c>
      <c r="H33">
        <v>16.600000000000001</v>
      </c>
    </row>
    <row r="35" spans="2:8" x14ac:dyDescent="0.25">
      <c r="B35" t="s">
        <v>56</v>
      </c>
      <c r="C35" t="s">
        <v>58</v>
      </c>
      <c r="D35" t="s">
        <v>57</v>
      </c>
      <c r="E35" t="s">
        <v>122</v>
      </c>
      <c r="F35" t="s">
        <v>49</v>
      </c>
      <c r="G35" t="s">
        <v>336</v>
      </c>
      <c r="H35" t="s">
        <v>335</v>
      </c>
    </row>
    <row r="36" spans="2:8" x14ac:dyDescent="0.25">
      <c r="B36" t="s">
        <v>54</v>
      </c>
      <c r="C36">
        <v>20</v>
      </c>
      <c r="D36" t="s">
        <v>352</v>
      </c>
      <c r="E36" t="s">
        <v>152</v>
      </c>
      <c r="F36">
        <v>10.3</v>
      </c>
      <c r="G36">
        <v>11.7</v>
      </c>
      <c r="H36">
        <v>11.8</v>
      </c>
    </row>
    <row r="37" spans="2:8" x14ac:dyDescent="0.25">
      <c r="B37" t="s">
        <v>55</v>
      </c>
      <c r="C37">
        <v>12.5</v>
      </c>
      <c r="D37" t="s">
        <v>351</v>
      </c>
      <c r="E37" t="s">
        <v>151</v>
      </c>
      <c r="F37">
        <v>11</v>
      </c>
      <c r="G37">
        <v>11.4</v>
      </c>
      <c r="H37">
        <v>12</v>
      </c>
    </row>
    <row r="38" spans="2:8" x14ac:dyDescent="0.25">
      <c r="B38" t="s">
        <v>55</v>
      </c>
      <c r="C38">
        <v>15</v>
      </c>
      <c r="D38" t="s">
        <v>350</v>
      </c>
      <c r="E38" t="s">
        <v>151</v>
      </c>
      <c r="F38">
        <v>10.8</v>
      </c>
      <c r="G38">
        <v>11</v>
      </c>
      <c r="H38">
        <v>12.8</v>
      </c>
    </row>
    <row r="39" spans="2:8" x14ac:dyDescent="0.25">
      <c r="B39" t="s">
        <v>55</v>
      </c>
      <c r="C39">
        <v>20</v>
      </c>
      <c r="D39" t="s">
        <v>349</v>
      </c>
      <c r="E39" t="s">
        <v>151</v>
      </c>
      <c r="F39">
        <v>10.8</v>
      </c>
      <c r="G39">
        <v>11</v>
      </c>
      <c r="H39">
        <v>13</v>
      </c>
    </row>
    <row r="40" spans="2:8" x14ac:dyDescent="0.25">
      <c r="B40" t="s">
        <v>55</v>
      </c>
      <c r="C40">
        <v>17.5</v>
      </c>
      <c r="D40" t="s">
        <v>348</v>
      </c>
      <c r="E40" t="s">
        <v>151</v>
      </c>
      <c r="F40">
        <v>10.8</v>
      </c>
      <c r="G40">
        <v>12</v>
      </c>
      <c r="H40">
        <v>13.1</v>
      </c>
    </row>
    <row r="41" spans="2:8" x14ac:dyDescent="0.25">
      <c r="B41" t="s">
        <v>63</v>
      </c>
      <c r="C41">
        <v>12</v>
      </c>
      <c r="D41" t="s">
        <v>85</v>
      </c>
      <c r="E41" t="s">
        <v>324</v>
      </c>
      <c r="F41">
        <v>11</v>
      </c>
      <c r="G41">
        <v>10.8</v>
      </c>
      <c r="H41">
        <v>13.5</v>
      </c>
    </row>
    <row r="42" spans="2:8" x14ac:dyDescent="0.25">
      <c r="B42" t="s">
        <v>55</v>
      </c>
      <c r="C42">
        <v>15</v>
      </c>
      <c r="D42" t="s">
        <v>347</v>
      </c>
      <c r="E42" t="s">
        <v>151</v>
      </c>
      <c r="F42">
        <v>12</v>
      </c>
      <c r="G42">
        <v>13.5</v>
      </c>
      <c r="H42">
        <v>13.7</v>
      </c>
    </row>
    <row r="43" spans="2:8" x14ac:dyDescent="0.25">
      <c r="B43" t="s">
        <v>55</v>
      </c>
      <c r="C43">
        <v>17.5</v>
      </c>
      <c r="D43" t="s">
        <v>346</v>
      </c>
      <c r="E43" t="s">
        <v>151</v>
      </c>
      <c r="F43">
        <v>12</v>
      </c>
      <c r="G43">
        <v>13</v>
      </c>
      <c r="H43">
        <v>14</v>
      </c>
    </row>
    <row r="44" spans="2:8" x14ac:dyDescent="0.25">
      <c r="B44" t="s">
        <v>55</v>
      </c>
      <c r="C44">
        <v>13</v>
      </c>
      <c r="D44" t="s">
        <v>345</v>
      </c>
      <c r="E44" t="s">
        <v>151</v>
      </c>
      <c r="F44">
        <v>12</v>
      </c>
      <c r="G44">
        <v>13.6</v>
      </c>
      <c r="H44">
        <v>14.1</v>
      </c>
    </row>
    <row r="45" spans="2:8" x14ac:dyDescent="0.25">
      <c r="B45" t="s">
        <v>61</v>
      </c>
      <c r="C45">
        <v>15</v>
      </c>
      <c r="D45" t="s">
        <v>344</v>
      </c>
      <c r="E45" t="s">
        <v>151</v>
      </c>
      <c r="F45">
        <v>11.1</v>
      </c>
      <c r="G45">
        <v>12.4</v>
      </c>
      <c r="H45">
        <v>14.4</v>
      </c>
    </row>
    <row r="46" spans="2:8" x14ac:dyDescent="0.25">
      <c r="B46" t="s">
        <v>61</v>
      </c>
      <c r="C46">
        <v>17.5</v>
      </c>
      <c r="D46" t="s">
        <v>93</v>
      </c>
      <c r="E46" t="s">
        <v>151</v>
      </c>
      <c r="F46">
        <v>11.6</v>
      </c>
      <c r="G46">
        <v>12.6</v>
      </c>
      <c r="H46">
        <v>14.5</v>
      </c>
    </row>
    <row r="47" spans="2:8" x14ac:dyDescent="0.25">
      <c r="B47" t="s">
        <v>55</v>
      </c>
      <c r="C47">
        <v>20</v>
      </c>
      <c r="D47" t="s">
        <v>343</v>
      </c>
      <c r="E47" t="s">
        <v>151</v>
      </c>
      <c r="F47">
        <v>12</v>
      </c>
      <c r="G47">
        <v>13.2</v>
      </c>
      <c r="H47">
        <v>14.5</v>
      </c>
    </row>
    <row r="48" spans="2:8" x14ac:dyDescent="0.25">
      <c r="B48" t="s">
        <v>63</v>
      </c>
      <c r="C48">
        <v>15</v>
      </c>
      <c r="D48" t="s">
        <v>90</v>
      </c>
      <c r="E48" t="s">
        <v>324</v>
      </c>
      <c r="F48">
        <v>11.1</v>
      </c>
      <c r="G48">
        <v>12.4</v>
      </c>
      <c r="H48">
        <v>14.6</v>
      </c>
    </row>
    <row r="49" spans="2:8" x14ac:dyDescent="0.25">
      <c r="B49" t="s">
        <v>61</v>
      </c>
      <c r="C49">
        <v>15</v>
      </c>
      <c r="D49" t="s">
        <v>342</v>
      </c>
      <c r="E49" t="s">
        <v>152</v>
      </c>
      <c r="F49">
        <v>11.1</v>
      </c>
      <c r="G49">
        <v>12.4</v>
      </c>
      <c r="H49">
        <v>14.6</v>
      </c>
    </row>
    <row r="50" spans="2:8" x14ac:dyDescent="0.25">
      <c r="B50" t="s">
        <v>63</v>
      </c>
      <c r="C50">
        <v>20</v>
      </c>
      <c r="D50" t="s">
        <v>96</v>
      </c>
      <c r="E50" t="s">
        <v>324</v>
      </c>
      <c r="F50">
        <v>11.1</v>
      </c>
      <c r="G50">
        <v>11.4</v>
      </c>
      <c r="H50">
        <v>14.8</v>
      </c>
    </row>
    <row r="51" spans="2:8" x14ac:dyDescent="0.25">
      <c r="B51" t="s">
        <v>61</v>
      </c>
      <c r="C51">
        <v>20</v>
      </c>
      <c r="D51" t="s">
        <v>341</v>
      </c>
      <c r="E51" t="s">
        <v>151</v>
      </c>
      <c r="F51">
        <v>11.1</v>
      </c>
      <c r="G51">
        <v>11.4</v>
      </c>
      <c r="H51">
        <v>14.8</v>
      </c>
    </row>
    <row r="52" spans="2:8" x14ac:dyDescent="0.25">
      <c r="B52" t="s">
        <v>55</v>
      </c>
      <c r="C52">
        <v>20</v>
      </c>
      <c r="D52" t="s">
        <v>340</v>
      </c>
      <c r="E52" t="s">
        <v>151</v>
      </c>
      <c r="F52">
        <v>12.6</v>
      </c>
      <c r="G52">
        <v>14.2</v>
      </c>
      <c r="H52">
        <v>16.600000000000001</v>
      </c>
    </row>
  </sheetData>
  <pageMargins left="0.7" right="0.7" top="0.75" bottom="0.75" header="0.3" footer="0.3"/>
  <pageSetup orientation="portrait" r:id="rId1"/>
  <headerFooter>
    <oddFooter>&amp;L&amp;Z&amp;F &amp;A&amp;C&amp;P&amp;R&amp;D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58"/>
  <sheetViews>
    <sheetView topLeftCell="A2" workbookViewId="0">
      <selection activeCell="H16" sqref="H16"/>
    </sheetView>
  </sheetViews>
  <sheetFormatPr defaultRowHeight="15" x14ac:dyDescent="0.25"/>
  <cols>
    <col min="4" max="4" width="12.7109375" bestFit="1" customWidth="1"/>
  </cols>
  <sheetData>
    <row r="2" spans="2:9" ht="18.75" x14ac:dyDescent="0.3">
      <c r="B2" s="69" t="s">
        <v>370</v>
      </c>
    </row>
    <row r="3" spans="2:9" x14ac:dyDescent="0.25">
      <c r="G3" t="s">
        <v>153</v>
      </c>
    </row>
    <row r="4" spans="2:9" x14ac:dyDescent="0.25">
      <c r="B4" t="s">
        <v>56</v>
      </c>
      <c r="C4" t="s">
        <v>58</v>
      </c>
      <c r="D4" t="s">
        <v>57</v>
      </c>
      <c r="E4" t="s">
        <v>122</v>
      </c>
      <c r="F4" t="s">
        <v>49</v>
      </c>
      <c r="G4" t="s">
        <v>336</v>
      </c>
    </row>
    <row r="5" spans="2:9" x14ac:dyDescent="0.25">
      <c r="B5" t="s">
        <v>54</v>
      </c>
      <c r="C5">
        <v>60</v>
      </c>
      <c r="D5" t="s">
        <v>366</v>
      </c>
      <c r="E5" t="s">
        <v>152</v>
      </c>
      <c r="F5">
        <v>10.199999999999999</v>
      </c>
      <c r="G5">
        <v>11.4</v>
      </c>
      <c r="H5" s="9"/>
      <c r="I5" s="70"/>
    </row>
    <row r="6" spans="2:9" x14ac:dyDescent="0.25">
      <c r="B6" t="s">
        <v>59</v>
      </c>
      <c r="C6">
        <v>30</v>
      </c>
      <c r="D6" t="s">
        <v>103</v>
      </c>
      <c r="E6" t="s">
        <v>151</v>
      </c>
      <c r="F6">
        <v>10.1</v>
      </c>
      <c r="G6">
        <v>11.1</v>
      </c>
      <c r="H6" s="9"/>
      <c r="I6" s="70"/>
    </row>
    <row r="7" spans="2:9" x14ac:dyDescent="0.25">
      <c r="B7" t="s">
        <v>54</v>
      </c>
      <c r="C7">
        <v>60</v>
      </c>
      <c r="D7" t="s">
        <v>119</v>
      </c>
      <c r="E7" t="s">
        <v>151</v>
      </c>
      <c r="F7">
        <v>10.1</v>
      </c>
      <c r="G7">
        <v>11.1</v>
      </c>
      <c r="H7" s="9"/>
      <c r="I7" s="70"/>
    </row>
    <row r="8" spans="2:9" x14ac:dyDescent="0.25">
      <c r="B8" t="s">
        <v>54</v>
      </c>
      <c r="C8">
        <v>40</v>
      </c>
      <c r="D8" t="s">
        <v>111</v>
      </c>
      <c r="E8" t="s">
        <v>151</v>
      </c>
      <c r="F8">
        <v>10.3</v>
      </c>
      <c r="G8">
        <v>11</v>
      </c>
      <c r="H8" s="9"/>
      <c r="I8" s="70"/>
    </row>
    <row r="9" spans="2:9" x14ac:dyDescent="0.25">
      <c r="B9" t="s">
        <v>59</v>
      </c>
      <c r="C9">
        <v>40</v>
      </c>
      <c r="D9" t="s">
        <v>110</v>
      </c>
      <c r="E9" t="s">
        <v>151</v>
      </c>
      <c r="F9">
        <v>10</v>
      </c>
      <c r="G9">
        <v>10.5</v>
      </c>
      <c r="H9" s="9"/>
      <c r="I9" s="70"/>
    </row>
    <row r="10" spans="2:9" x14ac:dyDescent="0.25">
      <c r="B10" t="s">
        <v>55</v>
      </c>
      <c r="C10">
        <v>45</v>
      </c>
      <c r="D10" t="s">
        <v>114</v>
      </c>
      <c r="E10" t="s">
        <v>151</v>
      </c>
      <c r="F10">
        <v>10</v>
      </c>
      <c r="G10">
        <v>10.5</v>
      </c>
      <c r="H10" s="9"/>
      <c r="I10" s="70"/>
    </row>
    <row r="11" spans="2:9" x14ac:dyDescent="0.25">
      <c r="B11" t="s">
        <v>55</v>
      </c>
      <c r="C11">
        <v>50</v>
      </c>
      <c r="D11" t="s">
        <v>115</v>
      </c>
      <c r="E11" t="s">
        <v>151</v>
      </c>
      <c r="F11">
        <v>9.8000000000000007</v>
      </c>
      <c r="G11">
        <v>10.3</v>
      </c>
      <c r="H11" s="9"/>
      <c r="I11" s="70"/>
    </row>
    <row r="12" spans="2:9" x14ac:dyDescent="0.25">
      <c r="B12" t="s">
        <v>55</v>
      </c>
      <c r="C12">
        <v>50</v>
      </c>
      <c r="D12" t="s">
        <v>368</v>
      </c>
      <c r="E12" t="s">
        <v>152</v>
      </c>
      <c r="F12">
        <v>10</v>
      </c>
      <c r="G12">
        <v>10.3</v>
      </c>
      <c r="H12" s="9"/>
      <c r="I12" s="70"/>
    </row>
    <row r="13" spans="2:9" x14ac:dyDescent="0.25">
      <c r="B13" t="s">
        <v>55</v>
      </c>
      <c r="C13">
        <v>40</v>
      </c>
      <c r="D13" t="s">
        <v>109</v>
      </c>
      <c r="E13" t="s">
        <v>151</v>
      </c>
      <c r="F13">
        <v>9.8000000000000007</v>
      </c>
      <c r="G13">
        <v>10.1</v>
      </c>
      <c r="H13" s="9"/>
      <c r="I13" s="70"/>
    </row>
    <row r="14" spans="2:9" x14ac:dyDescent="0.25">
      <c r="B14" t="s">
        <v>55</v>
      </c>
      <c r="C14">
        <v>35</v>
      </c>
      <c r="D14" t="s">
        <v>106</v>
      </c>
      <c r="E14" t="s">
        <v>151</v>
      </c>
      <c r="F14">
        <v>10</v>
      </c>
      <c r="G14">
        <v>10.199999999999999</v>
      </c>
      <c r="H14" s="9"/>
      <c r="I14" s="70"/>
    </row>
    <row r="15" spans="2:9" x14ac:dyDescent="0.25">
      <c r="B15" t="s">
        <v>54</v>
      </c>
      <c r="C15">
        <v>40</v>
      </c>
      <c r="D15" t="s">
        <v>367</v>
      </c>
      <c r="E15" t="s">
        <v>152</v>
      </c>
      <c r="F15">
        <v>10.5</v>
      </c>
      <c r="G15">
        <v>11.2</v>
      </c>
      <c r="H15" s="9"/>
    </row>
    <row r="16" spans="2:9" x14ac:dyDescent="0.25">
      <c r="B16" t="s">
        <v>59</v>
      </c>
      <c r="C16">
        <v>25</v>
      </c>
      <c r="D16" t="s">
        <v>99</v>
      </c>
      <c r="E16" t="s">
        <v>151</v>
      </c>
      <c r="F16">
        <v>10.5</v>
      </c>
      <c r="G16">
        <v>11.5</v>
      </c>
      <c r="H16" s="9"/>
    </row>
    <row r="17" spans="2:8" x14ac:dyDescent="0.25">
      <c r="B17" t="s">
        <v>55</v>
      </c>
      <c r="C17">
        <v>30</v>
      </c>
      <c r="D17" t="s">
        <v>104</v>
      </c>
      <c r="E17" t="s">
        <v>151</v>
      </c>
      <c r="F17">
        <v>10.6</v>
      </c>
      <c r="G17">
        <v>11.5</v>
      </c>
      <c r="H17" s="9"/>
    </row>
    <row r="18" spans="2:8" x14ac:dyDescent="0.25">
      <c r="B18" t="s">
        <v>55</v>
      </c>
      <c r="C18">
        <v>35</v>
      </c>
      <c r="D18" t="s">
        <v>107</v>
      </c>
      <c r="E18" t="s">
        <v>151</v>
      </c>
      <c r="F18">
        <v>10.8</v>
      </c>
      <c r="G18">
        <v>11.3</v>
      </c>
      <c r="H18" s="9"/>
    </row>
    <row r="19" spans="2:8" x14ac:dyDescent="0.25">
      <c r="B19" t="s">
        <v>55</v>
      </c>
      <c r="C19">
        <v>30</v>
      </c>
      <c r="D19" t="s">
        <v>365</v>
      </c>
      <c r="E19" t="s">
        <v>152</v>
      </c>
      <c r="F19">
        <v>10.8</v>
      </c>
      <c r="G19">
        <v>11.5</v>
      </c>
      <c r="H19" s="9"/>
    </row>
    <row r="20" spans="2:8" x14ac:dyDescent="0.25">
      <c r="B20" t="s">
        <v>55</v>
      </c>
      <c r="C20">
        <v>40</v>
      </c>
      <c r="D20" t="s">
        <v>112</v>
      </c>
      <c r="E20" t="s">
        <v>151</v>
      </c>
      <c r="F20">
        <v>10.8</v>
      </c>
      <c r="G20">
        <v>12</v>
      </c>
      <c r="H20" s="9"/>
    </row>
    <row r="21" spans="2:8" x14ac:dyDescent="0.25">
      <c r="B21" t="s">
        <v>55</v>
      </c>
      <c r="C21">
        <v>25</v>
      </c>
      <c r="D21" t="s">
        <v>100</v>
      </c>
      <c r="E21" t="s">
        <v>151</v>
      </c>
      <c r="F21">
        <v>11.6</v>
      </c>
      <c r="G21">
        <v>12.5</v>
      </c>
      <c r="H21" s="9"/>
    </row>
    <row r="22" spans="2:8" x14ac:dyDescent="0.25">
      <c r="B22" t="s">
        <v>55</v>
      </c>
      <c r="C22">
        <v>25</v>
      </c>
      <c r="D22" t="s">
        <v>358</v>
      </c>
      <c r="E22" t="s">
        <v>152</v>
      </c>
      <c r="F22">
        <v>11.8</v>
      </c>
      <c r="G22">
        <v>12.5</v>
      </c>
      <c r="H22" s="9"/>
    </row>
    <row r="24" spans="2:8" x14ac:dyDescent="0.25">
      <c r="B24" t="s">
        <v>56</v>
      </c>
      <c r="C24" t="s">
        <v>58</v>
      </c>
      <c r="D24" t="s">
        <v>57</v>
      </c>
      <c r="E24" t="s">
        <v>122</v>
      </c>
      <c r="F24" t="s">
        <v>49</v>
      </c>
      <c r="H24" t="s">
        <v>335</v>
      </c>
    </row>
    <row r="25" spans="2:8" x14ac:dyDescent="0.25">
      <c r="B25" t="s">
        <v>55</v>
      </c>
      <c r="C25">
        <v>35</v>
      </c>
      <c r="D25" t="s">
        <v>106</v>
      </c>
      <c r="E25" t="s">
        <v>151</v>
      </c>
      <c r="F25">
        <v>10</v>
      </c>
      <c r="H25">
        <v>11</v>
      </c>
    </row>
    <row r="26" spans="2:8" x14ac:dyDescent="0.25">
      <c r="B26" t="s">
        <v>55</v>
      </c>
      <c r="C26">
        <v>40</v>
      </c>
      <c r="D26" t="s">
        <v>109</v>
      </c>
      <c r="E26" t="s">
        <v>151</v>
      </c>
      <c r="F26">
        <v>9.8000000000000007</v>
      </c>
      <c r="H26">
        <v>11</v>
      </c>
    </row>
    <row r="27" spans="2:8" x14ac:dyDescent="0.25">
      <c r="B27" t="s">
        <v>55</v>
      </c>
      <c r="C27">
        <v>40</v>
      </c>
      <c r="D27" t="s">
        <v>369</v>
      </c>
      <c r="E27" t="s">
        <v>152</v>
      </c>
      <c r="F27">
        <v>10</v>
      </c>
      <c r="H27">
        <v>11</v>
      </c>
    </row>
    <row r="28" spans="2:8" x14ac:dyDescent="0.25">
      <c r="B28" t="s">
        <v>55</v>
      </c>
      <c r="C28">
        <v>50</v>
      </c>
      <c r="D28" t="s">
        <v>115</v>
      </c>
      <c r="E28" t="s">
        <v>151</v>
      </c>
      <c r="F28">
        <v>9.8000000000000007</v>
      </c>
      <c r="H28">
        <v>11</v>
      </c>
    </row>
    <row r="29" spans="2:8" x14ac:dyDescent="0.25">
      <c r="B29" t="s">
        <v>55</v>
      </c>
      <c r="C29">
        <v>50</v>
      </c>
      <c r="D29" t="s">
        <v>368</v>
      </c>
      <c r="E29" t="s">
        <v>152</v>
      </c>
      <c r="F29">
        <v>10</v>
      </c>
      <c r="H29">
        <v>11</v>
      </c>
    </row>
    <row r="30" spans="2:8" x14ac:dyDescent="0.25">
      <c r="B30" t="s">
        <v>55</v>
      </c>
      <c r="C30">
        <v>45</v>
      </c>
      <c r="D30" t="s">
        <v>114</v>
      </c>
      <c r="E30" t="s">
        <v>151</v>
      </c>
      <c r="F30">
        <v>10</v>
      </c>
      <c r="H30">
        <v>11.7</v>
      </c>
    </row>
    <row r="31" spans="2:8" x14ac:dyDescent="0.25">
      <c r="B31" t="s">
        <v>54</v>
      </c>
      <c r="C31">
        <v>30</v>
      </c>
      <c r="D31" t="s">
        <v>360</v>
      </c>
      <c r="E31" t="s">
        <v>152</v>
      </c>
      <c r="F31">
        <v>10.1</v>
      </c>
      <c r="H31">
        <v>12.4</v>
      </c>
    </row>
    <row r="32" spans="2:8" x14ac:dyDescent="0.25">
      <c r="B32" t="s">
        <v>54</v>
      </c>
      <c r="C32">
        <v>25</v>
      </c>
      <c r="D32" t="s">
        <v>363</v>
      </c>
      <c r="E32" t="s">
        <v>152</v>
      </c>
      <c r="F32">
        <v>10.1</v>
      </c>
      <c r="H32">
        <v>12.5</v>
      </c>
    </row>
    <row r="33" spans="2:9" x14ac:dyDescent="0.25">
      <c r="B33" t="s">
        <v>54</v>
      </c>
      <c r="C33">
        <v>27</v>
      </c>
      <c r="D33" t="s">
        <v>362</v>
      </c>
      <c r="E33" t="s">
        <v>152</v>
      </c>
      <c r="F33">
        <v>10.199999999999999</v>
      </c>
      <c r="H33">
        <v>12.5</v>
      </c>
    </row>
    <row r="34" spans="2:9" x14ac:dyDescent="0.25">
      <c r="B34" t="s">
        <v>55</v>
      </c>
      <c r="C34">
        <v>35</v>
      </c>
      <c r="D34" t="s">
        <v>107</v>
      </c>
      <c r="E34" t="s">
        <v>151</v>
      </c>
      <c r="F34">
        <v>10.8</v>
      </c>
      <c r="H34">
        <v>12.5</v>
      </c>
    </row>
    <row r="35" spans="2:9" x14ac:dyDescent="0.25">
      <c r="B35" t="s">
        <v>55</v>
      </c>
      <c r="C35">
        <v>35</v>
      </c>
      <c r="D35" t="s">
        <v>108</v>
      </c>
      <c r="E35" t="s">
        <v>152</v>
      </c>
      <c r="F35">
        <v>10.8</v>
      </c>
      <c r="H35">
        <v>12.5</v>
      </c>
    </row>
    <row r="36" spans="2:9" x14ac:dyDescent="0.25">
      <c r="B36" t="s">
        <v>55</v>
      </c>
      <c r="C36">
        <v>40</v>
      </c>
      <c r="D36" t="s">
        <v>112</v>
      </c>
      <c r="E36" t="s">
        <v>151</v>
      </c>
      <c r="F36">
        <v>10.8</v>
      </c>
      <c r="H36">
        <v>13</v>
      </c>
    </row>
    <row r="37" spans="2:9" x14ac:dyDescent="0.25">
      <c r="B37" t="s">
        <v>55</v>
      </c>
      <c r="C37">
        <v>40</v>
      </c>
      <c r="D37" t="s">
        <v>113</v>
      </c>
      <c r="E37" t="s">
        <v>152</v>
      </c>
      <c r="F37">
        <v>10.8</v>
      </c>
      <c r="H37">
        <v>13</v>
      </c>
    </row>
    <row r="38" spans="2:9" x14ac:dyDescent="0.25">
      <c r="B38" t="s">
        <v>54</v>
      </c>
      <c r="C38">
        <v>40</v>
      </c>
      <c r="D38" t="s">
        <v>367</v>
      </c>
      <c r="E38" t="s">
        <v>152</v>
      </c>
      <c r="F38">
        <v>10.5</v>
      </c>
      <c r="H38">
        <v>13.1</v>
      </c>
    </row>
    <row r="39" spans="2:9" x14ac:dyDescent="0.25">
      <c r="B39" t="s">
        <v>54</v>
      </c>
      <c r="C39">
        <v>60</v>
      </c>
      <c r="D39" t="s">
        <v>366</v>
      </c>
      <c r="E39" t="s">
        <v>152</v>
      </c>
      <c r="F39">
        <v>10.199999999999999</v>
      </c>
      <c r="H39">
        <v>13.1</v>
      </c>
    </row>
    <row r="40" spans="2:9" x14ac:dyDescent="0.25">
      <c r="B40" t="s">
        <v>54</v>
      </c>
      <c r="C40">
        <v>35</v>
      </c>
      <c r="D40" t="s">
        <v>364</v>
      </c>
      <c r="E40" t="s">
        <v>152</v>
      </c>
      <c r="F40">
        <v>10.1</v>
      </c>
      <c r="H40">
        <v>13.2</v>
      </c>
    </row>
    <row r="41" spans="2:9" x14ac:dyDescent="0.25">
      <c r="B41" t="s">
        <v>55</v>
      </c>
      <c r="C41">
        <v>30</v>
      </c>
      <c r="D41" t="s">
        <v>104</v>
      </c>
      <c r="E41" t="s">
        <v>151</v>
      </c>
      <c r="F41">
        <v>10.6</v>
      </c>
      <c r="H41">
        <v>13.5</v>
      </c>
    </row>
    <row r="42" spans="2:9" x14ac:dyDescent="0.25">
      <c r="B42" t="s">
        <v>55</v>
      </c>
      <c r="C42">
        <v>30</v>
      </c>
      <c r="D42" t="s">
        <v>365</v>
      </c>
      <c r="E42" t="s">
        <v>152</v>
      </c>
      <c r="F42">
        <v>10.8</v>
      </c>
      <c r="H42">
        <v>13.5</v>
      </c>
    </row>
    <row r="43" spans="2:9" x14ac:dyDescent="0.25">
      <c r="B43" t="s">
        <v>55</v>
      </c>
      <c r="C43">
        <v>25</v>
      </c>
      <c r="D43" t="s">
        <v>100</v>
      </c>
      <c r="E43" t="s">
        <v>151</v>
      </c>
      <c r="F43">
        <v>11.6</v>
      </c>
      <c r="H43">
        <v>14.3</v>
      </c>
    </row>
    <row r="44" spans="2:9" x14ac:dyDescent="0.25">
      <c r="B44" t="s">
        <v>54</v>
      </c>
      <c r="C44">
        <v>35</v>
      </c>
      <c r="D44" t="s">
        <v>364</v>
      </c>
      <c r="E44" t="s">
        <v>152</v>
      </c>
      <c r="F44">
        <v>10.1</v>
      </c>
      <c r="H44">
        <v>12.4</v>
      </c>
      <c r="I44" s="70"/>
    </row>
    <row r="45" spans="2:9" x14ac:dyDescent="0.25">
      <c r="B45" t="s">
        <v>54</v>
      </c>
      <c r="C45">
        <v>25</v>
      </c>
      <c r="D45" t="s">
        <v>363</v>
      </c>
      <c r="E45" t="s">
        <v>152</v>
      </c>
      <c r="F45">
        <v>10.1</v>
      </c>
      <c r="H45">
        <v>12.3</v>
      </c>
      <c r="I45" s="70"/>
    </row>
    <row r="46" spans="2:9" x14ac:dyDescent="0.25">
      <c r="B46" t="s">
        <v>54</v>
      </c>
      <c r="C46">
        <v>27</v>
      </c>
      <c r="D46" t="s">
        <v>362</v>
      </c>
      <c r="E46" t="s">
        <v>152</v>
      </c>
      <c r="F46">
        <v>10.199999999999999</v>
      </c>
      <c r="H46">
        <v>12.3</v>
      </c>
      <c r="I46" s="70"/>
    </row>
    <row r="47" spans="2:9" x14ac:dyDescent="0.25">
      <c r="B47" t="s">
        <v>59</v>
      </c>
      <c r="C47">
        <v>50</v>
      </c>
      <c r="D47" t="s">
        <v>116</v>
      </c>
      <c r="E47" t="s">
        <v>151</v>
      </c>
      <c r="F47">
        <v>10</v>
      </c>
      <c r="H47">
        <v>12.17</v>
      </c>
      <c r="I47" s="70"/>
    </row>
    <row r="48" spans="2:9" x14ac:dyDescent="0.25">
      <c r="B48" t="s">
        <v>54</v>
      </c>
      <c r="C48">
        <v>25</v>
      </c>
      <c r="D48" t="s">
        <v>98</v>
      </c>
      <c r="E48" t="s">
        <v>151</v>
      </c>
      <c r="F48">
        <v>10</v>
      </c>
      <c r="H48">
        <v>12</v>
      </c>
      <c r="I48" s="70"/>
    </row>
    <row r="49" spans="2:9" x14ac:dyDescent="0.25">
      <c r="B49" t="s">
        <v>59</v>
      </c>
      <c r="C49">
        <v>50</v>
      </c>
      <c r="D49" t="s">
        <v>361</v>
      </c>
      <c r="E49" t="s">
        <v>152</v>
      </c>
      <c r="F49">
        <v>10.3</v>
      </c>
      <c r="H49">
        <v>12.17</v>
      </c>
      <c r="I49" s="70"/>
    </row>
    <row r="50" spans="2:9" x14ac:dyDescent="0.25">
      <c r="B50" t="s">
        <v>59</v>
      </c>
      <c r="C50">
        <v>60</v>
      </c>
      <c r="D50" t="s">
        <v>118</v>
      </c>
      <c r="E50" t="s">
        <v>151</v>
      </c>
      <c r="F50">
        <v>9.8000000000000007</v>
      </c>
      <c r="H50">
        <v>11.83</v>
      </c>
      <c r="I50" s="70"/>
    </row>
    <row r="51" spans="2:9" x14ac:dyDescent="0.25">
      <c r="B51" t="s">
        <v>54</v>
      </c>
      <c r="C51">
        <v>27</v>
      </c>
      <c r="D51" t="s">
        <v>101</v>
      </c>
      <c r="E51" t="s">
        <v>151</v>
      </c>
      <c r="F51">
        <v>10.1</v>
      </c>
      <c r="H51">
        <v>12</v>
      </c>
      <c r="I51" s="70"/>
    </row>
    <row r="52" spans="2:9" x14ac:dyDescent="0.25">
      <c r="B52" t="s">
        <v>54</v>
      </c>
      <c r="C52">
        <v>30</v>
      </c>
      <c r="D52" t="s">
        <v>360</v>
      </c>
      <c r="E52" t="s">
        <v>152</v>
      </c>
      <c r="F52">
        <v>10.1</v>
      </c>
      <c r="H52">
        <v>11.9</v>
      </c>
      <c r="I52" s="70"/>
    </row>
    <row r="53" spans="2:9" x14ac:dyDescent="0.25">
      <c r="B53" t="s">
        <v>54</v>
      </c>
      <c r="C53">
        <v>35</v>
      </c>
      <c r="D53" t="s">
        <v>105</v>
      </c>
      <c r="E53" t="s">
        <v>151</v>
      </c>
      <c r="F53">
        <v>10</v>
      </c>
      <c r="H53">
        <v>11.8</v>
      </c>
      <c r="I53" s="70"/>
    </row>
    <row r="54" spans="2:9" x14ac:dyDescent="0.25">
      <c r="B54" t="s">
        <v>59</v>
      </c>
      <c r="C54">
        <v>60</v>
      </c>
      <c r="D54" t="s">
        <v>359</v>
      </c>
      <c r="E54" t="s">
        <v>152</v>
      </c>
      <c r="F54">
        <v>10.1</v>
      </c>
      <c r="H54">
        <v>11.83</v>
      </c>
      <c r="I54" s="70"/>
    </row>
    <row r="55" spans="2:9" x14ac:dyDescent="0.25">
      <c r="B55" t="s">
        <v>54</v>
      </c>
      <c r="C55">
        <v>30</v>
      </c>
      <c r="D55" t="s">
        <v>102</v>
      </c>
      <c r="E55" t="s">
        <v>151</v>
      </c>
      <c r="F55">
        <v>10</v>
      </c>
      <c r="H55">
        <v>11.7</v>
      </c>
      <c r="I55" s="70"/>
    </row>
    <row r="56" spans="2:9" x14ac:dyDescent="0.25">
      <c r="B56" t="s">
        <v>59</v>
      </c>
      <c r="C56">
        <v>55</v>
      </c>
      <c r="D56" t="s">
        <v>117</v>
      </c>
      <c r="E56" t="s">
        <v>151</v>
      </c>
      <c r="F56">
        <v>9.9</v>
      </c>
      <c r="H56">
        <v>11.56</v>
      </c>
      <c r="I56" s="70"/>
    </row>
    <row r="57" spans="2:9" x14ac:dyDescent="0.25">
      <c r="B57" t="s">
        <v>59</v>
      </c>
      <c r="C57">
        <v>55</v>
      </c>
      <c r="D57" t="s">
        <v>120</v>
      </c>
      <c r="E57" t="s">
        <v>152</v>
      </c>
      <c r="F57">
        <v>10.199999999999999</v>
      </c>
      <c r="H57">
        <v>11.56</v>
      </c>
      <c r="I57" s="70"/>
    </row>
    <row r="58" spans="2:9" x14ac:dyDescent="0.25">
      <c r="B58" t="s">
        <v>55</v>
      </c>
      <c r="C58">
        <v>25</v>
      </c>
      <c r="D58" t="s">
        <v>358</v>
      </c>
      <c r="E58" t="s">
        <v>152</v>
      </c>
      <c r="F58">
        <v>11.8</v>
      </c>
      <c r="H58">
        <v>12.5</v>
      </c>
    </row>
  </sheetData>
  <pageMargins left="0.7" right="0.7" top="0.75" bottom="0.75" header="0.3" footer="0.3"/>
  <pageSetup orientation="portrait" r:id="rId1"/>
  <headerFooter>
    <oddFooter>&amp;L&amp;Z&amp;F &amp;A&amp;C&amp;P&amp;R&amp;D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2016HVAC Update</vt:lpstr>
      <vt:lpstr>Measure Summary</vt:lpstr>
      <vt:lpstr>Technology Summary</vt:lpstr>
      <vt:lpstr>Measure Definitions</vt:lpstr>
      <vt:lpstr>Technologies</vt:lpstr>
      <vt:lpstr>IEERData_6to11Tons</vt:lpstr>
      <vt:lpstr>IEERData_12to19Tons</vt:lpstr>
      <vt:lpstr>IEERData_20to65Tons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Maddox</dc:creator>
  <cp:lastModifiedBy>Paul Reeves</cp:lastModifiedBy>
  <cp:lastPrinted>2015-05-19T17:56:54Z</cp:lastPrinted>
  <dcterms:created xsi:type="dcterms:W3CDTF">2010-08-12T17:56:03Z</dcterms:created>
  <dcterms:modified xsi:type="dcterms:W3CDTF">2015-05-21T01:53:15Z</dcterms:modified>
</cp:coreProperties>
</file>